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224" windowHeight="6312" activeTab="0"/>
  </bookViews>
  <sheets>
    <sheet name="Installments" sheetId="1" r:id="rId1"/>
    <sheet name="Project finance" sheetId="2" r:id="rId2"/>
    <sheet name="Cost of Energy" sheetId="3" r:id="rId3"/>
    <sheet name="Cost components 20" sheetId="4" r:id="rId4"/>
    <sheet name="Cost components 50" sheetId="5" r:id="rId5"/>
    <sheet name="Emission Cost" sheetId="6" r:id="rId6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R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
</t>
        </r>
      </text>
    </comment>
    <comment ref="E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E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E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E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E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</commentList>
</comments>
</file>

<file path=xl/comments2.xml><?xml version="1.0" encoding="utf-8"?>
<comments xmlns="http://schemas.openxmlformats.org/spreadsheetml/2006/main">
  <authors>
    <author>user</author>
    <author>Wlodek</author>
  </authors>
  <commentList>
    <comment ref="B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arkusz: Obliczenia spłat</t>
        </r>
      </text>
    </comment>
    <comment ref="AA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wg danych Moodys i Keystone - patrz tabela obok</t>
        </r>
      </text>
    </comment>
    <comment ref="B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  <comment ref="C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 Obliczenia spłat dla metody i WACC
</t>
        </r>
      </text>
    </comment>
    <comment ref="AA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wg danych z USA - szczegóły w moich artykułach</t>
        </r>
      </text>
    </comment>
    <comment ref="AG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27USD z 2006 przeliczone na rok 2012</t>
        </r>
      </text>
    </comment>
    <comment ref="AG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Keystone pokazuje bezpośrednio dane na MWh z roku 2006 i wcześniej</t>
        </r>
      </text>
    </comment>
    <comment ref="J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 Obliczenia spłat dla metody i WACC
</t>
        </r>
      </text>
    </comment>
    <comment ref="I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  <comment ref="I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arkusz: Obliczenia spłat</t>
        </r>
      </text>
    </comment>
    <comment ref="Q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 Obliczenia spłat dla metody i WACC
</t>
        </r>
      </text>
    </comment>
    <comment ref="P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  <comment ref="P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arkusz: Obliczenia spłat</t>
        </r>
      </text>
    </comment>
    <comment ref="W6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Koszt gazu = 300USD/1000m3</t>
        </r>
      </text>
    </comment>
    <comment ref="X6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Koszt paliwa =12,5zł/GJ</t>
        </r>
      </text>
    </comment>
    <comment ref="Y6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Koszt = 15USD/MWh
</t>
        </r>
      </text>
    </comment>
    <comment ref="Y5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Średnia wartość z danych Moodys i Keystone</t>
        </r>
      </text>
    </comment>
    <comment ref="W5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Modele inwestycyjne: dane z elektrowni</t>
        </r>
      </text>
    </comment>
    <comment ref="X5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Modele inwestycyjne: dane z  elektrowni</t>
        </r>
      </text>
    </comment>
    <comment ref="I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  <comment ref="I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</commentList>
</comments>
</file>

<file path=xl/sharedStrings.xml><?xml version="1.0" encoding="utf-8"?>
<sst xmlns="http://schemas.openxmlformats.org/spreadsheetml/2006/main" count="250" uniqueCount="73">
  <si>
    <t>Leverage</t>
  </si>
  <si>
    <t>WACC</t>
  </si>
  <si>
    <t>Annual USD</t>
  </si>
  <si>
    <t>O&amp;M</t>
  </si>
  <si>
    <t>Fixed O&amp;MUSD/MWh</t>
  </si>
  <si>
    <t>Moodys_2008</t>
  </si>
  <si>
    <t>Keystone_2007</t>
  </si>
  <si>
    <t>Variable 0&amp;M USD/MWh</t>
  </si>
  <si>
    <t>Total O&amp;M</t>
  </si>
  <si>
    <t>Atom</t>
  </si>
  <si>
    <t>CO2</t>
  </si>
  <si>
    <t>Węgiel</t>
  </si>
  <si>
    <t>Koszty CO2 w Euro/Mg - obecne</t>
  </si>
  <si>
    <t>Capex</t>
  </si>
  <si>
    <t>Opex</t>
  </si>
  <si>
    <t>Gas</t>
  </si>
  <si>
    <t>Coal</t>
  </si>
  <si>
    <t>Nuclear</t>
  </si>
  <si>
    <t>Loan</t>
  </si>
  <si>
    <t>%</t>
  </si>
  <si>
    <t>Equity</t>
  </si>
  <si>
    <t>Year</t>
  </si>
  <si>
    <t>Interest %</t>
  </si>
  <si>
    <t>Interest</t>
  </si>
  <si>
    <t>Total</t>
  </si>
  <si>
    <t>Annual cost %</t>
  </si>
  <si>
    <t>Loan %</t>
  </si>
  <si>
    <t>Total %</t>
  </si>
  <si>
    <t>Loan payback in 20 years including construction</t>
  </si>
  <si>
    <t>Loan to payback</t>
  </si>
  <si>
    <t>Annual instalment</t>
  </si>
  <si>
    <t>Loan payback in 25 years including construction</t>
  </si>
  <si>
    <t>Loan payback in 30 years including construction</t>
  </si>
  <si>
    <t>Loan payback in 40 years including construction</t>
  </si>
  <si>
    <t>Loan payback in 50 years including construction</t>
  </si>
  <si>
    <t>Loan period in years</t>
  </si>
  <si>
    <t>Loan instalment</t>
  </si>
  <si>
    <t>Capex for 1MWh w Euro</t>
  </si>
  <si>
    <t>Capex for 1MWh in PLN</t>
  </si>
  <si>
    <t>Fuel in zł/MWh</t>
  </si>
  <si>
    <t>Opex in zł/MWh</t>
  </si>
  <si>
    <t>Total in PLN/MWh without CO2</t>
  </si>
  <si>
    <t>Option 1 - Current CO2 cost</t>
  </si>
  <si>
    <t xml:space="preserve">Cost CO2 in PLN/MWh </t>
  </si>
  <si>
    <t>Total cost zł/MWh</t>
  </si>
  <si>
    <t>Option 2 - CO2 cost for competitive nuclear</t>
  </si>
  <si>
    <t xml:space="preserve">Cost CO2 zł/MWh </t>
  </si>
  <si>
    <t>Total zł/MWh</t>
  </si>
  <si>
    <t xml:space="preserve">Gas </t>
  </si>
  <si>
    <t>Construction cost in Billion Euro/GW</t>
  </si>
  <si>
    <t>OPEX in zł/MWh</t>
  </si>
  <si>
    <t>PLN/Euro</t>
  </si>
  <si>
    <t>PLN/USD</t>
  </si>
  <si>
    <t>Opex for nuclear in USD/MWh</t>
  </si>
  <si>
    <t>Opex for nuclear in zł/MWh</t>
  </si>
  <si>
    <t>Fuel for nuclear in USD/MWh</t>
  </si>
  <si>
    <t>Working hours</t>
  </si>
  <si>
    <t>Opex for nuclear</t>
  </si>
  <si>
    <t>Rated power</t>
  </si>
  <si>
    <t>Working hours - annually</t>
  </si>
  <si>
    <t>Energy</t>
  </si>
  <si>
    <t>Cost USD/kW</t>
  </si>
  <si>
    <t>Average in USD/MWh</t>
  </si>
  <si>
    <t>Loan 20 year</t>
  </si>
  <si>
    <t>Loan 30 year</t>
  </si>
  <si>
    <t>Loan 40 year</t>
  </si>
  <si>
    <t>Loan 50 year</t>
  </si>
  <si>
    <t>Production cost zł/MWh</t>
  </si>
  <si>
    <t>Fuel</t>
  </si>
  <si>
    <t>Tables arranged for diagrams</t>
  </si>
  <si>
    <t>Total production cost</t>
  </si>
  <si>
    <t>Loan period</t>
  </si>
  <si>
    <t>Toatl cost for nuclear to be competitive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</si>
</sst>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4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Arial CE"/>
      <family val="0"/>
    </font>
    <font>
      <sz val="11.75"/>
      <name val="Arial CE"/>
      <family val="0"/>
    </font>
    <font>
      <b/>
      <sz val="12"/>
      <name val="Arial CE"/>
      <family val="0"/>
    </font>
    <font>
      <sz val="1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3" fontId="0" fillId="2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6" borderId="1" xfId="0" applyFont="1" applyFill="1" applyBorder="1" applyAlignment="1">
      <alignment wrapText="1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1" fontId="0" fillId="6" borderId="1" xfId="0" applyNumberFormat="1" applyFon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wrapText="1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wrapText="1"/>
    </xf>
    <xf numFmtId="3" fontId="0" fillId="5" borderId="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164" fontId="7" fillId="3" borderId="7" xfId="0" applyNumberFormat="1" applyFont="1" applyFill="1" applyBorder="1" applyAlignment="1">
      <alignment/>
    </xf>
    <xf numFmtId="3" fontId="7" fillId="3" borderId="8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3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 wrapText="1"/>
    </xf>
    <xf numFmtId="3" fontId="0" fillId="0" borderId="5" xfId="0" applyNumberFormat="1" applyFill="1" applyBorder="1" applyAlignment="1">
      <alignment wrapText="1"/>
    </xf>
    <xf numFmtId="0" fontId="0" fillId="5" borderId="0" xfId="0" applyFill="1" applyAlignment="1">
      <alignment/>
    </xf>
    <xf numFmtId="0" fontId="0" fillId="2" borderId="1" xfId="0" applyFill="1" applyBorder="1" applyAlignment="1">
      <alignment/>
    </xf>
    <xf numFmtId="0" fontId="7" fillId="2" borderId="6" xfId="0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164" fontId="7" fillId="2" borderId="7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5" xfId="0" applyFont="1" applyBorder="1" applyAlignment="1">
      <alignment/>
    </xf>
    <xf numFmtId="1" fontId="5" fillId="0" borderId="5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/>
    </xf>
    <xf numFmtId="3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/>
    </xf>
    <xf numFmtId="165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1" xfId="0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165" fontId="0" fillId="0" borderId="0" xfId="0" applyNumberFormat="1" applyFill="1" applyAlignment="1">
      <alignment wrapText="1"/>
    </xf>
    <xf numFmtId="165" fontId="5" fillId="2" borderId="7" xfId="0" applyNumberFormat="1" applyFont="1" applyFill="1" applyBorder="1" applyAlignment="1">
      <alignment/>
    </xf>
    <xf numFmtId="165" fontId="5" fillId="2" borderId="7" xfId="0" applyNumberFormat="1" applyFont="1" applyFill="1" applyBorder="1" applyAlignment="1">
      <alignment wrapText="1"/>
    </xf>
    <xf numFmtId="165" fontId="5" fillId="2" borderId="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0" fillId="6" borderId="0" xfId="0" applyNumberFormat="1" applyFill="1" applyBorder="1" applyAlignment="1">
      <alignment/>
    </xf>
    <xf numFmtId="164" fontId="0" fillId="6" borderId="0" xfId="0" applyNumberFormat="1" applyFill="1" applyBorder="1" applyAlignment="1">
      <alignment wrapText="1"/>
    </xf>
    <xf numFmtId="3" fontId="0" fillId="6" borderId="0" xfId="0" applyNumberFormat="1" applyFill="1" applyAlignment="1">
      <alignment wrapText="1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65" fontId="6" fillId="3" borderId="1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65" fontId="6" fillId="3" borderId="7" xfId="0" applyNumberFormat="1" applyFont="1" applyFill="1" applyBorder="1" applyAlignment="1">
      <alignment/>
    </xf>
    <xf numFmtId="165" fontId="6" fillId="3" borderId="8" xfId="0" applyNumberFormat="1" applyFont="1" applyFill="1" applyBorder="1" applyAlignment="1">
      <alignment/>
    </xf>
    <xf numFmtId="165" fontId="6" fillId="5" borderId="7" xfId="0" applyNumberFormat="1" applyFont="1" applyFill="1" applyBorder="1" applyAlignment="1">
      <alignment/>
    </xf>
    <xf numFmtId="165" fontId="6" fillId="5" borderId="8" xfId="0" applyNumberFormat="1" applyFont="1" applyFill="1" applyBorder="1" applyAlignment="1">
      <alignment/>
    </xf>
    <xf numFmtId="165" fontId="6" fillId="2" borderId="7" xfId="0" applyNumberFormat="1" applyFont="1" applyFill="1" applyBorder="1" applyAlignment="1">
      <alignment/>
    </xf>
    <xf numFmtId="165" fontId="6" fillId="2" borderId="8" xfId="0" applyNumberFormat="1" applyFont="1" applyFill="1" applyBorder="1" applyAlignment="1">
      <alignment/>
    </xf>
    <xf numFmtId="3" fontId="7" fillId="3" borderId="7" xfId="0" applyNumberFormat="1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3" fontId="7" fillId="5" borderId="7" xfId="0" applyNumberFormat="1" applyFont="1" applyFill="1" applyBorder="1" applyAlignment="1">
      <alignment/>
    </xf>
    <xf numFmtId="164" fontId="7" fillId="5" borderId="7" xfId="0" applyNumberFormat="1" applyFont="1" applyFill="1" applyBorder="1" applyAlignment="1">
      <alignment/>
    </xf>
    <xf numFmtId="3" fontId="7" fillId="5" borderId="8" xfId="0" applyNumberFormat="1" applyFont="1" applyFill="1" applyBorder="1" applyAlignment="1">
      <alignment wrapText="1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7" fillId="2" borderId="7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9" borderId="1" xfId="0" applyFill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12" xfId="0" applyFont="1" applyFill="1" applyBorder="1" applyAlignment="1">
      <alignment/>
    </xf>
    <xf numFmtId="1" fontId="5" fillId="0" borderId="5" xfId="0" applyNumberFormat="1" applyFont="1" applyFill="1" applyBorder="1" applyAlignment="1">
      <alignment wrapText="1"/>
    </xf>
    <xf numFmtId="165" fontId="5" fillId="0" borderId="5" xfId="0" applyNumberFormat="1" applyFont="1" applyFill="1" applyBorder="1" applyAlignment="1">
      <alignment wrapText="1"/>
    </xf>
    <xf numFmtId="165" fontId="5" fillId="0" borderId="5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/>
    </xf>
    <xf numFmtId="165" fontId="6" fillId="5" borderId="1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0" fontId="7" fillId="10" borderId="0" xfId="0" applyFont="1" applyFill="1" applyBorder="1" applyAlignment="1">
      <alignment/>
    </xf>
    <xf numFmtId="165" fontId="5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 wrapText="1"/>
    </xf>
    <xf numFmtId="1" fontId="5" fillId="5" borderId="1" xfId="0" applyNumberFormat="1" applyFont="1" applyFill="1" applyBorder="1" applyAlignment="1">
      <alignment wrapText="1"/>
    </xf>
    <xf numFmtId="1" fontId="5" fillId="3" borderId="1" xfId="0" applyNumberFormat="1" applyFont="1" applyFill="1" applyBorder="1" applyAlignment="1">
      <alignment wrapText="1"/>
    </xf>
    <xf numFmtId="1" fontId="5" fillId="2" borderId="7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wrapText="1"/>
    </xf>
    <xf numFmtId="165" fontId="6" fillId="3" borderId="1" xfId="0" applyNumberFormat="1" applyFont="1" applyFill="1" applyBorder="1" applyAlignment="1">
      <alignment wrapText="1"/>
    </xf>
    <xf numFmtId="1" fontId="6" fillId="5" borderId="1" xfId="0" applyNumberFormat="1" applyFont="1" applyFill="1" applyBorder="1" applyAlignment="1">
      <alignment wrapText="1"/>
    </xf>
    <xf numFmtId="165" fontId="6" fillId="5" borderId="1" xfId="0" applyNumberFormat="1" applyFont="1" applyFill="1" applyBorder="1" applyAlignment="1">
      <alignment wrapText="1"/>
    </xf>
    <xf numFmtId="1" fontId="6" fillId="2" borderId="7" xfId="0" applyNumberFormat="1" applyFont="1" applyFill="1" applyBorder="1" applyAlignment="1">
      <alignment wrapText="1"/>
    </xf>
    <xf numFmtId="165" fontId="6" fillId="2" borderId="7" xfId="0" applyNumberFormat="1" applyFont="1" applyFill="1" applyBorder="1" applyAlignment="1">
      <alignment wrapText="1"/>
    </xf>
    <xf numFmtId="1" fontId="5" fillId="3" borderId="7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/>
    </xf>
    <xf numFmtId="0" fontId="6" fillId="0" borderId="5" xfId="0" applyFont="1" applyFill="1" applyBorder="1" applyAlignment="1">
      <alignment/>
    </xf>
    <xf numFmtId="1" fontId="6" fillId="2" borderId="1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1" fontId="5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4" fontId="13" fillId="6" borderId="0" xfId="0" applyNumberFormat="1" applyFont="1" applyFill="1" applyBorder="1" applyAlignment="1">
      <alignment/>
    </xf>
    <xf numFmtId="2" fontId="7" fillId="0" borderId="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Electricity cost as function of loan period</a:t>
            </a:r>
          </a:p>
        </c:rich>
      </c:tx>
      <c:layout>
        <c:manualLayout>
          <c:xMode val="factor"/>
          <c:yMode val="factor"/>
          <c:x val="0.000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325"/>
          <c:w val="0.978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'Project finance'!$H$21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'Project finance'!$I$20:$L$20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'Project finance'!$I$21:$L$21</c:f>
              <c:numCache>
                <c:ptCount val="4"/>
                <c:pt idx="0">
                  <c:v>321.72</c:v>
                </c:pt>
                <c:pt idx="1">
                  <c:v>300.88800000000003</c:v>
                </c:pt>
                <c:pt idx="2">
                  <c:v>293.58</c:v>
                </c:pt>
                <c:pt idx="3">
                  <c:v>290.5812</c:v>
                </c:pt>
              </c:numCache>
            </c:numRef>
          </c:val>
        </c:ser>
        <c:ser>
          <c:idx val="1"/>
          <c:order val="1"/>
          <c:tx>
            <c:strRef>
              <c:f>'Project finance'!$H$22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'Project finance'!$I$20:$L$20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'Project finance'!$I$22:$L$22</c:f>
              <c:numCache>
                <c:ptCount val="4"/>
                <c:pt idx="0">
                  <c:v>333.992</c:v>
                </c:pt>
                <c:pt idx="1">
                  <c:v>301.288</c:v>
                </c:pt>
                <c:pt idx="2">
                  <c:v>290.144</c:v>
                </c:pt>
                <c:pt idx="3">
                  <c:v>285.608</c:v>
                </c:pt>
              </c:numCache>
            </c:numRef>
          </c:val>
        </c:ser>
        <c:ser>
          <c:idx val="2"/>
          <c:order val="2"/>
          <c:tx>
            <c:strRef>
              <c:f>'Project finance'!$H$23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'Project finance'!$I$20:$L$20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'Project finance'!$I$23:$L$23</c:f>
              <c:numCache>
                <c:ptCount val="4"/>
                <c:pt idx="0">
                  <c:v>716.5022384125</c:v>
                </c:pt>
                <c:pt idx="1">
                  <c:v>600.7922384125</c:v>
                </c:pt>
                <c:pt idx="2">
                  <c:v>562.5547384125</c:v>
                </c:pt>
                <c:pt idx="3">
                  <c:v>547.3262384125001</c:v>
                </c:pt>
              </c:numCache>
            </c:numRef>
          </c:val>
        </c:ser>
        <c:axId val="22157888"/>
        <c:axId val="65203265"/>
      </c:barChart>
      <c:catAx>
        <c:axId val="2215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Loan period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03265"/>
        <c:crosses val="autoZero"/>
        <c:auto val="1"/>
        <c:lblOffset val="100"/>
        <c:noMultiLvlLbl val="0"/>
      </c:catAx>
      <c:valAx>
        <c:axId val="65203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57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12125"/>
          <c:w val="0.14975"/>
          <c:h val="0.0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Cost components in zł/MWh for loan period 20 years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225"/>
          <c:w val="0.92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'Project finance'!$A$21</c:f>
              <c:strCache>
                <c:ptCount val="1"/>
                <c:pt idx="0">
                  <c:v>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finance'!$B$20:$D$20</c:f>
              <c:strCache>
                <c:ptCount val="3"/>
                <c:pt idx="0">
                  <c:v>Gas</c:v>
                </c:pt>
                <c:pt idx="1">
                  <c:v>Coal</c:v>
                </c:pt>
                <c:pt idx="2">
                  <c:v>Nuclear</c:v>
                </c:pt>
              </c:strCache>
            </c:strRef>
          </c:cat>
          <c:val>
            <c:numRef>
              <c:f>'Project finance'!$B$21:$D$21</c:f>
              <c:numCache>
                <c:ptCount val="3"/>
                <c:pt idx="0">
                  <c:v>115.92000000000002</c:v>
                </c:pt>
                <c:pt idx="1">
                  <c:v>166.43200000000002</c:v>
                </c:pt>
                <c:pt idx="2">
                  <c:v>535.325</c:v>
                </c:pt>
              </c:numCache>
            </c:numRef>
          </c:val>
        </c:ser>
        <c:ser>
          <c:idx val="1"/>
          <c:order val="1"/>
          <c:tx>
            <c:strRef>
              <c:f>'Project finance'!$A$22</c:f>
              <c:strCache>
                <c:ptCount val="1"/>
                <c:pt idx="0">
                  <c:v>Opex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finance'!$B$20:$D$20</c:f>
              <c:strCache>
                <c:ptCount val="3"/>
                <c:pt idx="0">
                  <c:v>Gas</c:v>
                </c:pt>
                <c:pt idx="1">
                  <c:v>Coal</c:v>
                </c:pt>
                <c:pt idx="2">
                  <c:v>Nuclear</c:v>
                </c:pt>
              </c:strCache>
            </c:strRef>
          </c:cat>
          <c:val>
            <c:numRef>
              <c:f>'Project finance'!$B$22:$D$22</c:f>
              <c:numCache>
                <c:ptCount val="3"/>
                <c:pt idx="0">
                  <c:v>32</c:v>
                </c:pt>
                <c:pt idx="1">
                  <c:v>35</c:v>
                </c:pt>
                <c:pt idx="2">
                  <c:v>131.67723841249997</c:v>
                </c:pt>
              </c:numCache>
            </c:numRef>
          </c:val>
        </c:ser>
        <c:ser>
          <c:idx val="2"/>
          <c:order val="2"/>
          <c:tx>
            <c:strRef>
              <c:f>'Project finance'!$A$23</c:f>
              <c:strCache>
                <c:ptCount val="1"/>
                <c:pt idx="0">
                  <c:v>Fuel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finance'!$B$20:$D$20</c:f>
              <c:strCache>
                <c:ptCount val="3"/>
                <c:pt idx="0">
                  <c:v>Gas</c:v>
                </c:pt>
                <c:pt idx="1">
                  <c:v>Coal</c:v>
                </c:pt>
                <c:pt idx="2">
                  <c:v>Nuclear</c:v>
                </c:pt>
              </c:strCache>
            </c:strRef>
          </c:cat>
          <c:val>
            <c:numRef>
              <c:f>'Project finance'!$B$23:$D$23</c:f>
              <c:numCache>
                <c:ptCount val="3"/>
                <c:pt idx="0">
                  <c:v>157</c:v>
                </c:pt>
                <c:pt idx="1">
                  <c:v>104</c:v>
                </c:pt>
                <c:pt idx="2">
                  <c:v>49.5</c:v>
                </c:pt>
              </c:numCache>
            </c:numRef>
          </c:val>
        </c:ser>
        <c:ser>
          <c:idx val="3"/>
          <c:order val="3"/>
          <c:tx>
            <c:strRef>
              <c:f>'Project finance'!$A$24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finance'!$B$20:$D$20</c:f>
              <c:strCache>
                <c:ptCount val="3"/>
                <c:pt idx="0">
                  <c:v>Gas</c:v>
                </c:pt>
                <c:pt idx="1">
                  <c:v>Coal</c:v>
                </c:pt>
                <c:pt idx="2">
                  <c:v>Nuclear</c:v>
                </c:pt>
              </c:strCache>
            </c:strRef>
          </c:cat>
          <c:val>
            <c:numRef>
              <c:f>'Project finance'!$B$24:$D$24</c:f>
              <c:numCache>
                <c:ptCount val="3"/>
                <c:pt idx="0">
                  <c:v>16.8</c:v>
                </c:pt>
                <c:pt idx="1">
                  <c:v>28.56</c:v>
                </c:pt>
                <c:pt idx="2">
                  <c:v>0</c:v>
                </c:pt>
              </c:numCache>
            </c:numRef>
          </c:val>
        </c:ser>
        <c:overlap val="100"/>
        <c:axId val="49958474"/>
        <c:axId val="46973083"/>
      </c:bar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3083"/>
        <c:crosses val="autoZero"/>
        <c:auto val="1"/>
        <c:lblOffset val="100"/>
        <c:noMultiLvlLbl val="0"/>
      </c:catAx>
      <c:valAx>
        <c:axId val="46973083"/>
        <c:scaling>
          <c:orientation val="minMax"/>
          <c:max val="7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8474"/>
        <c:crossesAt val="1"/>
        <c:crossBetween val="between"/>
        <c:dispUnits/>
        <c:majorUnit val="1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1385"/>
          <c:w val="0.18875"/>
          <c:h val="0.0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Cost components in zł/MWh for loan period 50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35"/>
          <c:w val="0.919"/>
          <c:h val="0.9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'Project finance'!$A$42</c:f>
              <c:strCache>
                <c:ptCount val="1"/>
                <c:pt idx="0">
                  <c:v>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finance'!$B$41:$D$41</c:f>
              <c:strCache>
                <c:ptCount val="3"/>
                <c:pt idx="0">
                  <c:v>Gas</c:v>
                </c:pt>
                <c:pt idx="1">
                  <c:v>Coal</c:v>
                </c:pt>
                <c:pt idx="2">
                  <c:v>Nuclear</c:v>
                </c:pt>
              </c:strCache>
            </c:strRef>
          </c:cat>
          <c:val>
            <c:numRef>
              <c:f>'Project finance'!$B$42:$D$42</c:f>
              <c:numCache>
                <c:ptCount val="3"/>
                <c:pt idx="0">
                  <c:v>84.7812</c:v>
                </c:pt>
                <c:pt idx="1">
                  <c:v>118.048</c:v>
                </c:pt>
                <c:pt idx="2">
                  <c:v>366.14900000000006</c:v>
                </c:pt>
              </c:numCache>
            </c:numRef>
          </c:val>
        </c:ser>
        <c:ser>
          <c:idx val="1"/>
          <c:order val="1"/>
          <c:tx>
            <c:strRef>
              <c:f>'Project finance'!$A$43</c:f>
              <c:strCache>
                <c:ptCount val="1"/>
                <c:pt idx="0">
                  <c:v>Opex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finance'!$B$41:$D$41</c:f>
              <c:strCache>
                <c:ptCount val="3"/>
                <c:pt idx="0">
                  <c:v>Gas</c:v>
                </c:pt>
                <c:pt idx="1">
                  <c:v>Coal</c:v>
                </c:pt>
                <c:pt idx="2">
                  <c:v>Nuclear</c:v>
                </c:pt>
              </c:strCache>
            </c:strRef>
          </c:cat>
          <c:val>
            <c:numRef>
              <c:f>'Project finance'!$B$43:$D$43</c:f>
              <c:numCache>
                <c:ptCount val="3"/>
                <c:pt idx="0">
                  <c:v>32</c:v>
                </c:pt>
                <c:pt idx="1">
                  <c:v>35</c:v>
                </c:pt>
                <c:pt idx="2">
                  <c:v>131.67723841249997</c:v>
                </c:pt>
              </c:numCache>
            </c:numRef>
          </c:val>
        </c:ser>
        <c:ser>
          <c:idx val="2"/>
          <c:order val="2"/>
          <c:tx>
            <c:strRef>
              <c:f>'Project finance'!$A$44</c:f>
              <c:strCache>
                <c:ptCount val="1"/>
                <c:pt idx="0">
                  <c:v>Fuel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finance'!$B$41:$D$41</c:f>
              <c:strCache>
                <c:ptCount val="3"/>
                <c:pt idx="0">
                  <c:v>Gas</c:v>
                </c:pt>
                <c:pt idx="1">
                  <c:v>Coal</c:v>
                </c:pt>
                <c:pt idx="2">
                  <c:v>Nuclear</c:v>
                </c:pt>
              </c:strCache>
            </c:strRef>
          </c:cat>
          <c:val>
            <c:numRef>
              <c:f>'Project finance'!$B$44:$D$44</c:f>
              <c:numCache>
                <c:ptCount val="3"/>
                <c:pt idx="0">
                  <c:v>157</c:v>
                </c:pt>
                <c:pt idx="1">
                  <c:v>104</c:v>
                </c:pt>
                <c:pt idx="2">
                  <c:v>49.5</c:v>
                </c:pt>
              </c:numCache>
            </c:numRef>
          </c:val>
        </c:ser>
        <c:ser>
          <c:idx val="3"/>
          <c:order val="3"/>
          <c:tx>
            <c:strRef>
              <c:f>'Project finance'!$A$45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finance'!$B$41:$D$41</c:f>
              <c:strCache>
                <c:ptCount val="3"/>
                <c:pt idx="0">
                  <c:v>Gas</c:v>
                </c:pt>
                <c:pt idx="1">
                  <c:v>Coal</c:v>
                </c:pt>
                <c:pt idx="2">
                  <c:v>Nuclear</c:v>
                </c:pt>
              </c:strCache>
            </c:strRef>
          </c:cat>
          <c:val>
            <c:numRef>
              <c:f>'Project finance'!$B$45:$D$45</c:f>
              <c:numCache>
                <c:ptCount val="3"/>
                <c:pt idx="0">
                  <c:v>16.8</c:v>
                </c:pt>
                <c:pt idx="1">
                  <c:v>28.56</c:v>
                </c:pt>
                <c:pt idx="2">
                  <c:v>0</c:v>
                </c:pt>
              </c:numCache>
            </c:numRef>
          </c:val>
        </c:ser>
        <c:overlap val="100"/>
        <c:axId val="20104564"/>
        <c:axId val="46723349"/>
      </c:bar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23349"/>
        <c:crosses val="autoZero"/>
        <c:auto val="1"/>
        <c:lblOffset val="100"/>
        <c:noMultiLvlLbl val="0"/>
      </c:catAx>
      <c:valAx>
        <c:axId val="46723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04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25"/>
          <c:y val="0.141"/>
          <c:w val="0.185"/>
          <c:h val="0.09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Cost of allowances for CO2 emission in Euro/Mg for competitive nuclear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7"/>
          <c:w val="0.9457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'Project finance'!$H$28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'Project finance'!$I$27:$L$27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'Project finance'!$I$28:$L$28</c:f>
              <c:numCache>
                <c:ptCount val="4"/>
                <c:pt idx="0">
                  <c:v>97.99577105059522</c:v>
                </c:pt>
                <c:pt idx="1">
                  <c:v>83.14577105059524</c:v>
                </c:pt>
                <c:pt idx="2">
                  <c:v>75.40577105059522</c:v>
                </c:pt>
                <c:pt idx="3">
                  <c:v>68.04160438392857</c:v>
                </c:pt>
              </c:numCache>
            </c:numRef>
          </c:val>
        </c:ser>
        <c:ser>
          <c:idx val="2"/>
          <c:order val="1"/>
          <c:tx>
            <c:strRef>
              <c:f>'Project finance'!$H$29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'Project finance'!$I$27:$L$27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'Project finance'!$I$29:$L$29</c:f>
              <c:numCache>
                <c:ptCount val="4"/>
                <c:pt idx="0">
                  <c:v>97.87386628869046</c:v>
                </c:pt>
                <c:pt idx="1">
                  <c:v>84.86386628869049</c:v>
                </c:pt>
                <c:pt idx="2">
                  <c:v>78.11053295535713</c:v>
                </c:pt>
                <c:pt idx="3">
                  <c:v>71.65969962202381</c:v>
                </c:pt>
              </c:numCache>
            </c:numRef>
          </c:val>
        </c:ser>
        <c:axId val="17856958"/>
        <c:axId val="26494895"/>
      </c:barChart>
      <c:catAx>
        <c:axId val="1785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Loan period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94895"/>
        <c:crosses val="autoZero"/>
        <c:auto val="1"/>
        <c:lblOffset val="100"/>
        <c:noMultiLvlLbl val="0"/>
      </c:catAx>
      <c:valAx>
        <c:axId val="2649489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6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25"/>
          <c:y val="0.1125"/>
          <c:w val="0.1685"/>
          <c:h val="0.02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6267450"/>
    <xdr:graphicFrame>
      <xdr:nvGraphicFramePr>
        <xdr:cNvPr id="1" name="Shape 1025"/>
        <xdr:cNvGraphicFramePr/>
      </xdr:nvGraphicFramePr>
      <xdr:xfrm>
        <a:off x="0" y="0"/>
        <a:ext cx="144494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6267450"/>
    <xdr:graphicFrame>
      <xdr:nvGraphicFramePr>
        <xdr:cNvPr id="1" name="Shape 1025"/>
        <xdr:cNvGraphicFramePr/>
      </xdr:nvGraphicFramePr>
      <xdr:xfrm>
        <a:off x="0" y="0"/>
        <a:ext cx="144494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6267450"/>
    <xdr:graphicFrame>
      <xdr:nvGraphicFramePr>
        <xdr:cNvPr id="1" name="Shape 1025"/>
        <xdr:cNvGraphicFramePr/>
      </xdr:nvGraphicFramePr>
      <xdr:xfrm>
        <a:off x="0" y="0"/>
        <a:ext cx="144494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6267450"/>
    <xdr:graphicFrame>
      <xdr:nvGraphicFramePr>
        <xdr:cNvPr id="1" name="Shape 1025"/>
        <xdr:cNvGraphicFramePr/>
      </xdr:nvGraphicFramePr>
      <xdr:xfrm>
        <a:off x="0" y="0"/>
        <a:ext cx="144494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="90" zoomScaleNormal="90" workbookViewId="0" topLeftCell="A40">
      <selection activeCell="G12" sqref="G12:K29"/>
    </sheetView>
  </sheetViews>
  <sheetFormatPr defaultColWidth="9.00390625" defaultRowHeight="12.75"/>
  <cols>
    <col min="1" max="1" width="7.875" style="0" customWidth="1"/>
    <col min="2" max="2" width="6.75390625" style="0" customWidth="1"/>
    <col min="3" max="3" width="6.25390625" style="0" customWidth="1"/>
    <col min="4" max="4" width="5.75390625" style="0" customWidth="1"/>
    <col min="5" max="5" width="9.375" style="0" customWidth="1"/>
    <col min="6" max="6" width="6.25390625" style="0" customWidth="1"/>
    <col min="7" max="7" width="7.375" style="0" customWidth="1"/>
    <col min="8" max="8" width="6.50390625" style="0" customWidth="1"/>
    <col min="9" max="9" width="10.125" style="0" bestFit="1" customWidth="1"/>
    <col min="10" max="10" width="7.375" style="0" customWidth="1"/>
    <col min="12" max="12" width="6.50390625" style="0" customWidth="1"/>
    <col min="13" max="13" width="8.50390625" style="0" customWidth="1"/>
    <col min="14" max="14" width="7.00390625" style="0" customWidth="1"/>
    <col min="16" max="16" width="7.75390625" style="0" customWidth="1"/>
    <col min="17" max="17" width="8.00390625" style="0" customWidth="1"/>
    <col min="18" max="18" width="6.00390625" style="0" customWidth="1"/>
    <col min="19" max="19" width="5.625" style="0" customWidth="1"/>
    <col min="20" max="20" width="6.75390625" style="0" customWidth="1"/>
    <col min="23" max="23" width="10.00390625" style="0" customWidth="1"/>
  </cols>
  <sheetData>
    <row r="1" spans="6:18" ht="12.75">
      <c r="F1" s="48" t="s">
        <v>15</v>
      </c>
      <c r="L1" s="57" t="s">
        <v>16</v>
      </c>
      <c r="R1" s="4" t="s">
        <v>17</v>
      </c>
    </row>
    <row r="2" spans="4:20" ht="24">
      <c r="D2" s="164" t="s">
        <v>21</v>
      </c>
      <c r="E2" s="164" t="s">
        <v>25</v>
      </c>
      <c r="F2" s="164" t="s">
        <v>26</v>
      </c>
      <c r="G2" s="164" t="s">
        <v>22</v>
      </c>
      <c r="H2" s="164" t="s">
        <v>27</v>
      </c>
      <c r="J2" s="164" t="s">
        <v>21</v>
      </c>
      <c r="K2" s="164" t="s">
        <v>25</v>
      </c>
      <c r="L2" s="164" t="s">
        <v>26</v>
      </c>
      <c r="M2" s="164" t="s">
        <v>22</v>
      </c>
      <c r="N2" s="164" t="s">
        <v>27</v>
      </c>
      <c r="P2" s="164" t="s">
        <v>21</v>
      </c>
      <c r="Q2" s="164" t="s">
        <v>25</v>
      </c>
      <c r="R2" s="164" t="s">
        <v>26</v>
      </c>
      <c r="S2" s="164" t="s">
        <v>22</v>
      </c>
      <c r="T2" s="164" t="s">
        <v>27</v>
      </c>
    </row>
    <row r="3" spans="1:20" ht="13.5" thickBot="1">
      <c r="A3" s="12" t="s">
        <v>13</v>
      </c>
      <c r="B3" s="12" t="s">
        <v>19</v>
      </c>
      <c r="D3" s="3">
        <v>1</v>
      </c>
      <c r="E3" s="3">
        <v>25</v>
      </c>
      <c r="F3" s="15">
        <f>100/4</f>
        <v>25</v>
      </c>
      <c r="G3" s="32">
        <f>F3*$B$7/100</f>
        <v>2.0125</v>
      </c>
      <c r="H3" s="33"/>
      <c r="I3" s="2"/>
      <c r="J3" s="3">
        <v>1</v>
      </c>
      <c r="K3" s="3">
        <v>20</v>
      </c>
      <c r="L3" s="15">
        <f>100/5</f>
        <v>20</v>
      </c>
      <c r="M3" s="32">
        <f>L3*$B$7/100</f>
        <v>1.61</v>
      </c>
      <c r="N3" s="33"/>
      <c r="P3" s="3">
        <v>1</v>
      </c>
      <c r="Q3" s="111">
        <f>100/6</f>
        <v>16.666666666666668</v>
      </c>
      <c r="R3" s="15">
        <f>100/6</f>
        <v>16.666666666666668</v>
      </c>
      <c r="S3" s="32">
        <f>R3*$B$7/100</f>
        <v>1.3416666666666668</v>
      </c>
      <c r="T3" s="33"/>
    </row>
    <row r="4" spans="1:20" ht="12.75">
      <c r="A4" s="22" t="s">
        <v>18</v>
      </c>
      <c r="B4" s="14">
        <v>7</v>
      </c>
      <c r="C4" s="8"/>
      <c r="D4" s="3">
        <v>2</v>
      </c>
      <c r="E4" s="3">
        <v>25</v>
      </c>
      <c r="F4" s="15">
        <f>F3+25</f>
        <v>50</v>
      </c>
      <c r="G4" s="32">
        <f>(F4+G3)*$B$7/100+G3</f>
        <v>6.199506250000001</v>
      </c>
      <c r="H4" s="33"/>
      <c r="I4" s="2"/>
      <c r="J4" s="3">
        <v>2</v>
      </c>
      <c r="K4" s="3">
        <v>20</v>
      </c>
      <c r="L4" s="15">
        <f>L3+20</f>
        <v>40</v>
      </c>
      <c r="M4" s="32">
        <f>(L4+M3)*$B$7/100+M3</f>
        <v>4.959605000000001</v>
      </c>
      <c r="N4" s="33"/>
      <c r="P4" s="3">
        <v>2</v>
      </c>
      <c r="Q4" s="111">
        <f>100/6</f>
        <v>16.666666666666668</v>
      </c>
      <c r="R4" s="15">
        <f>R3+Q4</f>
        <v>33.333333333333336</v>
      </c>
      <c r="S4" s="32">
        <f>(R4+S3)*$B$7/100+S3</f>
        <v>4.133004166666668</v>
      </c>
      <c r="T4" s="33"/>
    </row>
    <row r="5" spans="1:20" ht="13.5" thickBot="1">
      <c r="A5" s="23" t="s">
        <v>20</v>
      </c>
      <c r="B5" s="14">
        <f>B4*1.5</f>
        <v>10.5</v>
      </c>
      <c r="C5" s="8"/>
      <c r="D5" s="34">
        <v>3</v>
      </c>
      <c r="E5" s="34">
        <v>25</v>
      </c>
      <c r="F5" s="35">
        <f>F4+25</f>
        <v>75</v>
      </c>
      <c r="G5" s="36">
        <f>(F5+G4)*$B$7/100+G4</f>
        <v>12.736066503125002</v>
      </c>
      <c r="H5" s="37"/>
      <c r="I5" s="2"/>
      <c r="J5" s="34">
        <v>3</v>
      </c>
      <c r="K5" s="34">
        <v>20</v>
      </c>
      <c r="L5" s="35">
        <f>L4+20</f>
        <v>60</v>
      </c>
      <c r="M5" s="36">
        <f>(L5+M4)*$B$7/100+M4</f>
        <v>10.1888532025</v>
      </c>
      <c r="N5" s="37"/>
      <c r="P5" s="34">
        <v>3</v>
      </c>
      <c r="Q5" s="111">
        <f>100/6</f>
        <v>16.666666666666668</v>
      </c>
      <c r="R5" s="15">
        <f>R4+Q5</f>
        <v>50</v>
      </c>
      <c r="S5" s="36">
        <f>(R5+S4)*$B$7/100+S4</f>
        <v>8.490711002083334</v>
      </c>
      <c r="T5" s="37"/>
    </row>
    <row r="6" spans="1:20" ht="13.5" thickBot="1">
      <c r="A6" s="23" t="s">
        <v>0</v>
      </c>
      <c r="B6" s="14">
        <v>0.7</v>
      </c>
      <c r="C6" s="30"/>
      <c r="D6" s="43">
        <v>4</v>
      </c>
      <c r="E6" s="44">
        <v>25</v>
      </c>
      <c r="F6" s="105">
        <f>F5+25</f>
        <v>100</v>
      </c>
      <c r="G6" s="45">
        <f>(F6+G5)*$B$7/100+G5</f>
        <v>21.811319856626564</v>
      </c>
      <c r="H6" s="46">
        <f>SUM(F6:G6)</f>
        <v>121.81131985662657</v>
      </c>
      <c r="I6" s="2"/>
      <c r="J6" s="52">
        <v>4</v>
      </c>
      <c r="K6" s="52">
        <v>20</v>
      </c>
      <c r="L6" s="53">
        <f>L5+20</f>
        <v>80</v>
      </c>
      <c r="M6" s="54">
        <f>(L6+M5)*$B$7/100+M5</f>
        <v>17.449055885301252</v>
      </c>
      <c r="N6" s="56"/>
      <c r="P6" s="18">
        <v>4</v>
      </c>
      <c r="Q6" s="112">
        <f>100/6</f>
        <v>16.666666666666668</v>
      </c>
      <c r="R6" s="49">
        <f>R5+Q6</f>
        <v>66.66666666666667</v>
      </c>
      <c r="S6" s="50">
        <f>(R6+S5)*$B$7/100+S5</f>
        <v>14.54087990441771</v>
      </c>
      <c r="T6" s="51"/>
    </row>
    <row r="7" spans="1:20" ht="13.5" thickBot="1">
      <c r="A7" s="24" t="s">
        <v>1</v>
      </c>
      <c r="B7" s="14">
        <f>(B4*B6+(1-B6)*B5)</f>
        <v>8.05</v>
      </c>
      <c r="C7" s="30"/>
      <c r="D7" s="30"/>
      <c r="E7" s="30"/>
      <c r="F7" s="39"/>
      <c r="G7" s="40"/>
      <c r="H7" s="41"/>
      <c r="I7" s="2"/>
      <c r="J7" s="106">
        <v>5</v>
      </c>
      <c r="K7" s="107">
        <v>20</v>
      </c>
      <c r="L7" s="108">
        <f>L6+20</f>
        <v>100</v>
      </c>
      <c r="M7" s="109">
        <f>(L7+M6)*$B$7/100+M6</f>
        <v>26.903704884068006</v>
      </c>
      <c r="N7" s="110">
        <f>SUM(L7:M7)</f>
        <v>126.903704884068</v>
      </c>
      <c r="P7" s="52">
        <v>5</v>
      </c>
      <c r="Q7" s="113">
        <f>100/6</f>
        <v>16.666666666666668</v>
      </c>
      <c r="R7" s="53">
        <f>R6+Q7</f>
        <v>83.33333333333334</v>
      </c>
      <c r="S7" s="54">
        <f>(R7+S6)*$B$7/100+S6</f>
        <v>22.419754070056673</v>
      </c>
      <c r="T7" s="55"/>
    </row>
    <row r="8" spans="1:20" ht="13.5" thickBot="1">
      <c r="A8" s="30"/>
      <c r="B8" s="30"/>
      <c r="N8" s="42"/>
      <c r="P8" s="59">
        <v>6</v>
      </c>
      <c r="Q8" s="114">
        <f>100/6</f>
        <v>16.666666666666668</v>
      </c>
      <c r="R8" s="60">
        <f>R7+Q8</f>
        <v>100.00000000000001</v>
      </c>
      <c r="S8" s="61">
        <f>(R8+S7)*$B$7/100+S7</f>
        <v>32.27454427269623</v>
      </c>
      <c r="T8" s="62">
        <f>SUM(R8:S8)</f>
        <v>132.27454427269623</v>
      </c>
    </row>
    <row r="9" spans="1:20" ht="12.75">
      <c r="A9" s="30"/>
      <c r="B9" s="30"/>
      <c r="C9" s="40"/>
      <c r="D9" s="42"/>
      <c r="E9" s="74"/>
      <c r="F9" s="30"/>
      <c r="G9" s="11"/>
      <c r="J9" s="30"/>
      <c r="K9" s="39"/>
      <c r="L9" s="40"/>
      <c r="N9" s="42"/>
      <c r="P9" s="84"/>
      <c r="Q9" s="84"/>
      <c r="R9" s="85"/>
      <c r="S9" s="86"/>
      <c r="T9" s="87"/>
    </row>
    <row r="10" spans="1:20" ht="15">
      <c r="A10" s="30"/>
      <c r="B10" s="30"/>
      <c r="C10" s="165" t="s">
        <v>28</v>
      </c>
      <c r="D10" s="89"/>
      <c r="E10" s="90"/>
      <c r="F10" s="91"/>
      <c r="G10" s="92"/>
      <c r="H10" s="92"/>
      <c r="I10" s="92"/>
      <c r="J10" s="91"/>
      <c r="K10" s="93"/>
      <c r="L10" s="88"/>
      <c r="N10" s="42"/>
      <c r="P10" s="84"/>
      <c r="Q10" s="84"/>
      <c r="R10" s="85"/>
      <c r="S10" s="86"/>
      <c r="T10" s="87"/>
    </row>
    <row r="11" spans="1:12" ht="12.75">
      <c r="A11" s="30"/>
      <c r="B11" s="30"/>
      <c r="C11" s="30"/>
      <c r="F11" s="1"/>
      <c r="G11" s="6"/>
      <c r="H11" s="42"/>
      <c r="I11" s="11"/>
      <c r="J11" s="11"/>
      <c r="K11" s="1"/>
      <c r="L11" s="1"/>
    </row>
    <row r="12" spans="3:19" ht="12.75">
      <c r="C12" s="31" t="s">
        <v>15</v>
      </c>
      <c r="D12" s="11"/>
      <c r="E12" s="11"/>
      <c r="F12" s="1"/>
      <c r="G12" s="2"/>
      <c r="H12" s="2"/>
      <c r="I12" s="79" t="s">
        <v>16</v>
      </c>
      <c r="L12" s="11"/>
      <c r="M12" s="11"/>
      <c r="O12" s="4" t="s">
        <v>17</v>
      </c>
      <c r="P12" s="11"/>
      <c r="Q12" s="11"/>
      <c r="R12" s="11"/>
      <c r="S12" s="11"/>
    </row>
    <row r="13" spans="1:24" ht="24">
      <c r="A13" s="63" t="s">
        <v>21</v>
      </c>
      <c r="B13" s="64" t="s">
        <v>29</v>
      </c>
      <c r="C13" s="64" t="s">
        <v>23</v>
      </c>
      <c r="D13" s="64" t="s">
        <v>18</v>
      </c>
      <c r="E13" s="64" t="s">
        <v>30</v>
      </c>
      <c r="G13" s="63" t="s">
        <v>21</v>
      </c>
      <c r="H13" s="64" t="s">
        <v>29</v>
      </c>
      <c r="I13" s="64" t="s">
        <v>23</v>
      </c>
      <c r="J13" s="64" t="s">
        <v>18</v>
      </c>
      <c r="K13" s="64" t="s">
        <v>30</v>
      </c>
      <c r="L13" s="2"/>
      <c r="M13" s="63" t="s">
        <v>21</v>
      </c>
      <c r="N13" s="64" t="s">
        <v>29</v>
      </c>
      <c r="O13" s="64" t="s">
        <v>23</v>
      </c>
      <c r="P13" s="64" t="s">
        <v>18</v>
      </c>
      <c r="Q13" s="64" t="s">
        <v>30</v>
      </c>
      <c r="R13" s="74"/>
      <c r="S13" s="2"/>
      <c r="U13" s="80"/>
      <c r="V13" s="75"/>
      <c r="W13" s="75"/>
      <c r="X13" s="11"/>
    </row>
    <row r="14" spans="1:24" ht="13.5" thickBot="1">
      <c r="A14" s="63">
        <v>1</v>
      </c>
      <c r="B14" s="68">
        <f>$H$6</f>
        <v>121.81131985662657</v>
      </c>
      <c r="C14" s="65">
        <f>B14*$B$7/100</f>
        <v>9.80581124845844</v>
      </c>
      <c r="D14" s="66">
        <f>E14-C14</f>
        <v>3.994188751541561</v>
      </c>
      <c r="E14" s="66">
        <v>13.8</v>
      </c>
      <c r="G14" s="63">
        <v>1</v>
      </c>
      <c r="H14" s="68">
        <f>$N$7</f>
        <v>126.903704884068</v>
      </c>
      <c r="I14" s="65">
        <f>H14*$B$7/100</f>
        <v>10.215748243167475</v>
      </c>
      <c r="J14" s="66">
        <f>K14-I14</f>
        <v>4.644251756832524</v>
      </c>
      <c r="K14" s="73">
        <v>14.86</v>
      </c>
      <c r="L14" s="11"/>
      <c r="M14" s="63">
        <v>1</v>
      </c>
      <c r="N14" s="68">
        <f>$T$8</f>
        <v>132.27454427269623</v>
      </c>
      <c r="O14" s="65">
        <f>N14*$B$7/100</f>
        <v>10.648100813952048</v>
      </c>
      <c r="P14" s="66">
        <f>Q14-O14</f>
        <v>5.451899186047953</v>
      </c>
      <c r="Q14" s="73">
        <v>16.1</v>
      </c>
      <c r="R14" s="9"/>
      <c r="U14" s="80"/>
      <c r="V14" s="75"/>
      <c r="W14" s="75"/>
      <c r="X14" s="11"/>
    </row>
    <row r="15" spans="1:24" ht="13.5" thickBot="1">
      <c r="A15" s="63">
        <v>2</v>
      </c>
      <c r="B15" s="67">
        <f>B14-D14</f>
        <v>117.81713110508501</v>
      </c>
      <c r="C15" s="65">
        <f aca="true" t="shared" si="0" ref="C15:C29">B15*$B$7/100</f>
        <v>9.484279053959344</v>
      </c>
      <c r="D15" s="66">
        <f aca="true" t="shared" si="1" ref="D15:D29">E15-C15</f>
        <v>4.315720946040656</v>
      </c>
      <c r="E15" s="66">
        <f>E14</f>
        <v>13.8</v>
      </c>
      <c r="G15" s="63">
        <v>2</v>
      </c>
      <c r="H15" s="67">
        <f>H14-J14</f>
        <v>122.25945312723547</v>
      </c>
      <c r="I15" s="65">
        <f aca="true" t="shared" si="2" ref="I15:I28">H15*$B$7/100</f>
        <v>9.841885976742457</v>
      </c>
      <c r="J15" s="76">
        <f aca="true" t="shared" si="3" ref="J15:J28">K15-I15</f>
        <v>5.018114023257542</v>
      </c>
      <c r="K15" s="78">
        <f>K14</f>
        <v>14.86</v>
      </c>
      <c r="L15" s="9"/>
      <c r="M15" s="63">
        <v>2</v>
      </c>
      <c r="N15" s="67">
        <f>N14-P14</f>
        <v>126.82264508664828</v>
      </c>
      <c r="O15" s="65">
        <f aca="true" t="shared" si="4" ref="O15:O27">N15*$B$7/100</f>
        <v>10.209222929475187</v>
      </c>
      <c r="P15" s="76">
        <f aca="true" t="shared" si="5" ref="P15:P27">Q15-O15</f>
        <v>5.890777070524814</v>
      </c>
      <c r="Q15" s="78">
        <f>Q14</f>
        <v>16.1</v>
      </c>
      <c r="R15" s="75"/>
      <c r="S15" s="9"/>
      <c r="U15" s="11"/>
      <c r="V15" s="75"/>
      <c r="W15" s="75"/>
      <c r="X15" s="11"/>
    </row>
    <row r="16" spans="1:19" ht="12.75">
      <c r="A16" s="63">
        <v>3</v>
      </c>
      <c r="B16" s="67">
        <f aca="true" t="shared" si="6" ref="B16:B30">B15-D15</f>
        <v>113.50141015904435</v>
      </c>
      <c r="C16" s="65">
        <f t="shared" si="0"/>
        <v>9.136863517803071</v>
      </c>
      <c r="D16" s="66">
        <f t="shared" si="1"/>
        <v>4.663136482196929</v>
      </c>
      <c r="E16" s="66">
        <f aca="true" t="shared" si="7" ref="E16:E29">E15</f>
        <v>13.8</v>
      </c>
      <c r="G16" s="63">
        <v>3</v>
      </c>
      <c r="H16" s="67">
        <f aca="true" t="shared" si="8" ref="H16:H29">H15-J15</f>
        <v>117.24133910397794</v>
      </c>
      <c r="I16" s="65">
        <f t="shared" si="2"/>
        <v>9.437927797870225</v>
      </c>
      <c r="J16" s="66">
        <f t="shared" si="3"/>
        <v>5.422072202129774</v>
      </c>
      <c r="K16" s="77">
        <f aca="true" t="shared" si="9" ref="K16:K28">K15</f>
        <v>14.86</v>
      </c>
      <c r="L16" s="9"/>
      <c r="M16" s="63">
        <v>3</v>
      </c>
      <c r="N16" s="67">
        <f aca="true" t="shared" si="10" ref="N16:N28">N15-P15</f>
        <v>120.93186801612346</v>
      </c>
      <c r="O16" s="65">
        <f t="shared" si="4"/>
        <v>9.73501537529794</v>
      </c>
      <c r="P16" s="66">
        <f t="shared" si="5"/>
        <v>6.364984624702062</v>
      </c>
      <c r="Q16" s="77">
        <f aca="true" t="shared" si="11" ref="Q16:Q27">Q15</f>
        <v>16.1</v>
      </c>
      <c r="R16" s="75"/>
      <c r="S16" s="9"/>
    </row>
    <row r="17" spans="1:19" ht="12.75">
      <c r="A17" s="63">
        <v>4</v>
      </c>
      <c r="B17" s="67">
        <f t="shared" si="6"/>
        <v>108.83827367684742</v>
      </c>
      <c r="C17" s="65">
        <f t="shared" si="0"/>
        <v>8.761481030986218</v>
      </c>
      <c r="D17" s="66">
        <f t="shared" si="1"/>
        <v>5.038518969013783</v>
      </c>
      <c r="E17" s="66">
        <f t="shared" si="7"/>
        <v>13.8</v>
      </c>
      <c r="G17" s="63">
        <v>4</v>
      </c>
      <c r="H17" s="67">
        <f t="shared" si="8"/>
        <v>111.81926690184817</v>
      </c>
      <c r="I17" s="65">
        <f t="shared" si="2"/>
        <v>9.001450985598778</v>
      </c>
      <c r="J17" s="66">
        <f t="shared" si="3"/>
        <v>5.8585490144012216</v>
      </c>
      <c r="K17" s="66">
        <f t="shared" si="9"/>
        <v>14.86</v>
      </c>
      <c r="L17" s="9"/>
      <c r="M17" s="63">
        <v>4</v>
      </c>
      <c r="N17" s="67">
        <f t="shared" si="10"/>
        <v>114.5668833914214</v>
      </c>
      <c r="O17" s="65">
        <f t="shared" si="4"/>
        <v>9.222634113009423</v>
      </c>
      <c r="P17" s="66">
        <f t="shared" si="5"/>
        <v>6.877365886990578</v>
      </c>
      <c r="Q17" s="66">
        <f t="shared" si="11"/>
        <v>16.1</v>
      </c>
      <c r="R17" s="75"/>
      <c r="S17" s="9"/>
    </row>
    <row r="18" spans="1:19" ht="12.75">
      <c r="A18" s="63">
        <v>5</v>
      </c>
      <c r="B18" s="67">
        <f t="shared" si="6"/>
        <v>103.79975470783364</v>
      </c>
      <c r="C18" s="65">
        <f t="shared" si="0"/>
        <v>8.35588025398061</v>
      </c>
      <c r="D18" s="66">
        <f t="shared" si="1"/>
        <v>5.444119746019391</v>
      </c>
      <c r="E18" s="66">
        <f t="shared" si="7"/>
        <v>13.8</v>
      </c>
      <c r="G18" s="63">
        <v>5</v>
      </c>
      <c r="H18" s="67">
        <f t="shared" si="8"/>
        <v>105.96071788744695</v>
      </c>
      <c r="I18" s="65">
        <f t="shared" si="2"/>
        <v>8.52983778993948</v>
      </c>
      <c r="J18" s="66">
        <f t="shared" si="3"/>
        <v>6.33016221006052</v>
      </c>
      <c r="K18" s="66">
        <f t="shared" si="9"/>
        <v>14.86</v>
      </c>
      <c r="L18" s="9"/>
      <c r="M18" s="63">
        <v>5</v>
      </c>
      <c r="N18" s="67">
        <f t="shared" si="10"/>
        <v>107.68951750443082</v>
      </c>
      <c r="O18" s="65">
        <f t="shared" si="4"/>
        <v>8.669006159106681</v>
      </c>
      <c r="P18" s="66">
        <f t="shared" si="5"/>
        <v>7.43099384089332</v>
      </c>
      <c r="Q18" s="66">
        <f t="shared" si="11"/>
        <v>16.1</v>
      </c>
      <c r="R18" s="75"/>
      <c r="S18" s="9"/>
    </row>
    <row r="19" spans="1:19" ht="12.75">
      <c r="A19" s="63">
        <v>6</v>
      </c>
      <c r="B19" s="67">
        <f t="shared" si="6"/>
        <v>98.35563496181425</v>
      </c>
      <c r="C19" s="65">
        <f t="shared" si="0"/>
        <v>7.9176286144260475</v>
      </c>
      <c r="D19" s="66">
        <f t="shared" si="1"/>
        <v>5.882371385573953</v>
      </c>
      <c r="E19" s="66">
        <f t="shared" si="7"/>
        <v>13.8</v>
      </c>
      <c r="G19" s="63">
        <v>6</v>
      </c>
      <c r="H19" s="67">
        <f t="shared" si="8"/>
        <v>99.63055567738643</v>
      </c>
      <c r="I19" s="65">
        <f t="shared" si="2"/>
        <v>8.020259732029608</v>
      </c>
      <c r="J19" s="66">
        <f t="shared" si="3"/>
        <v>6.839740267970392</v>
      </c>
      <c r="K19" s="66">
        <f t="shared" si="9"/>
        <v>14.86</v>
      </c>
      <c r="L19" s="9"/>
      <c r="M19" s="63">
        <v>6</v>
      </c>
      <c r="N19" s="67">
        <f t="shared" si="10"/>
        <v>100.2585236635375</v>
      </c>
      <c r="O19" s="65">
        <f t="shared" si="4"/>
        <v>8.07081115491477</v>
      </c>
      <c r="P19" s="66">
        <f t="shared" si="5"/>
        <v>8.029188845085232</v>
      </c>
      <c r="Q19" s="66">
        <f t="shared" si="11"/>
        <v>16.1</v>
      </c>
      <c r="R19" s="75"/>
      <c r="S19" s="9"/>
    </row>
    <row r="20" spans="1:19" ht="12.75">
      <c r="A20" s="63">
        <v>7</v>
      </c>
      <c r="B20" s="67">
        <f t="shared" si="6"/>
        <v>92.4732635762403</v>
      </c>
      <c r="C20" s="65">
        <f t="shared" si="0"/>
        <v>7.444097717887344</v>
      </c>
      <c r="D20" s="66">
        <f t="shared" si="1"/>
        <v>6.355902282112656</v>
      </c>
      <c r="E20" s="66">
        <f t="shared" si="7"/>
        <v>13.8</v>
      </c>
      <c r="G20" s="63">
        <v>7</v>
      </c>
      <c r="H20" s="67">
        <f t="shared" si="8"/>
        <v>92.79081540941604</v>
      </c>
      <c r="I20" s="65">
        <f t="shared" si="2"/>
        <v>7.469660640457992</v>
      </c>
      <c r="J20" s="66">
        <f t="shared" si="3"/>
        <v>7.390339359542008</v>
      </c>
      <c r="K20" s="66">
        <f t="shared" si="9"/>
        <v>14.86</v>
      </c>
      <c r="L20" s="9"/>
      <c r="M20" s="63">
        <v>7</v>
      </c>
      <c r="N20" s="67">
        <f t="shared" si="10"/>
        <v>92.22933481845227</v>
      </c>
      <c r="O20" s="65">
        <f t="shared" si="4"/>
        <v>7.424461452885408</v>
      </c>
      <c r="P20" s="66">
        <f t="shared" si="5"/>
        <v>8.675538547114593</v>
      </c>
      <c r="Q20" s="66">
        <f t="shared" si="11"/>
        <v>16.1</v>
      </c>
      <c r="R20" s="75"/>
      <c r="S20" s="9"/>
    </row>
    <row r="21" spans="1:19" ht="12.75">
      <c r="A21" s="63">
        <v>8</v>
      </c>
      <c r="B21" s="67">
        <f t="shared" si="6"/>
        <v>86.11736129412765</v>
      </c>
      <c r="C21" s="65">
        <f t="shared" si="0"/>
        <v>6.932447584177277</v>
      </c>
      <c r="D21" s="66">
        <f t="shared" si="1"/>
        <v>6.867552415822724</v>
      </c>
      <c r="E21" s="66">
        <f t="shared" si="7"/>
        <v>13.8</v>
      </c>
      <c r="G21" s="63">
        <v>8</v>
      </c>
      <c r="H21" s="67">
        <f t="shared" si="8"/>
        <v>85.40047604987403</v>
      </c>
      <c r="I21" s="65">
        <f t="shared" si="2"/>
        <v>6.87473832201486</v>
      </c>
      <c r="J21" s="66">
        <f t="shared" si="3"/>
        <v>7.9852616779851395</v>
      </c>
      <c r="K21" s="66">
        <f t="shared" si="9"/>
        <v>14.86</v>
      </c>
      <c r="L21" s="9"/>
      <c r="M21" s="63">
        <v>8</v>
      </c>
      <c r="N21" s="67">
        <f t="shared" si="10"/>
        <v>83.55379627133767</v>
      </c>
      <c r="O21" s="65">
        <f t="shared" si="4"/>
        <v>6.726080599842684</v>
      </c>
      <c r="P21" s="66">
        <f t="shared" si="5"/>
        <v>9.373919400157318</v>
      </c>
      <c r="Q21" s="66">
        <f t="shared" si="11"/>
        <v>16.1</v>
      </c>
      <c r="R21" s="75"/>
      <c r="S21" s="9"/>
    </row>
    <row r="22" spans="1:19" ht="12.75">
      <c r="A22" s="63">
        <v>9</v>
      </c>
      <c r="B22" s="67">
        <f t="shared" si="6"/>
        <v>79.24980887830492</v>
      </c>
      <c r="C22" s="65">
        <f t="shared" si="0"/>
        <v>6.379609614703546</v>
      </c>
      <c r="D22" s="66">
        <f t="shared" si="1"/>
        <v>7.420390385296455</v>
      </c>
      <c r="E22" s="66">
        <f t="shared" si="7"/>
        <v>13.8</v>
      </c>
      <c r="G22" s="63">
        <v>9</v>
      </c>
      <c r="H22" s="67">
        <f t="shared" si="8"/>
        <v>77.4152143718889</v>
      </c>
      <c r="I22" s="65">
        <f t="shared" si="2"/>
        <v>6.231924756937056</v>
      </c>
      <c r="J22" s="66">
        <f t="shared" si="3"/>
        <v>8.628075243062943</v>
      </c>
      <c r="K22" s="66">
        <f t="shared" si="9"/>
        <v>14.86</v>
      </c>
      <c r="L22" s="9"/>
      <c r="M22" s="63">
        <v>9</v>
      </c>
      <c r="N22" s="67">
        <f t="shared" si="10"/>
        <v>74.17987687118035</v>
      </c>
      <c r="O22" s="65">
        <f t="shared" si="4"/>
        <v>5.9714800881300185</v>
      </c>
      <c r="P22" s="66">
        <f t="shared" si="5"/>
        <v>10.128519911869983</v>
      </c>
      <c r="Q22" s="66">
        <f t="shared" si="11"/>
        <v>16.1</v>
      </c>
      <c r="R22" s="75"/>
      <c r="S22" s="9"/>
    </row>
    <row r="23" spans="1:19" ht="12.75">
      <c r="A23" s="63">
        <v>10</v>
      </c>
      <c r="B23" s="67">
        <f t="shared" si="6"/>
        <v>71.82941849300846</v>
      </c>
      <c r="C23" s="65">
        <f t="shared" si="0"/>
        <v>5.782268188687182</v>
      </c>
      <c r="D23" s="66">
        <f t="shared" si="1"/>
        <v>8.017731811312819</v>
      </c>
      <c r="E23" s="66">
        <f t="shared" si="7"/>
        <v>13.8</v>
      </c>
      <c r="G23" s="63">
        <v>10</v>
      </c>
      <c r="H23" s="67">
        <f t="shared" si="8"/>
        <v>68.78713912882596</v>
      </c>
      <c r="I23" s="65">
        <f t="shared" si="2"/>
        <v>5.53736469987049</v>
      </c>
      <c r="J23" s="66">
        <f t="shared" si="3"/>
        <v>9.322635300129509</v>
      </c>
      <c r="K23" s="66">
        <f t="shared" si="9"/>
        <v>14.86</v>
      </c>
      <c r="L23" s="9"/>
      <c r="M23" s="63">
        <v>10</v>
      </c>
      <c r="N23" s="67">
        <f t="shared" si="10"/>
        <v>64.05135695931037</v>
      </c>
      <c r="O23" s="65">
        <f t="shared" si="4"/>
        <v>5.156134235224486</v>
      </c>
      <c r="P23" s="66">
        <f t="shared" si="5"/>
        <v>10.943865764775516</v>
      </c>
      <c r="Q23" s="66">
        <f t="shared" si="11"/>
        <v>16.1</v>
      </c>
      <c r="R23" s="75"/>
      <c r="S23" s="9"/>
    </row>
    <row r="24" spans="1:19" ht="12.75">
      <c r="A24" s="63">
        <v>11</v>
      </c>
      <c r="B24" s="67">
        <f t="shared" si="6"/>
        <v>63.81168668169564</v>
      </c>
      <c r="C24" s="65">
        <f t="shared" si="0"/>
        <v>5.1368407778764995</v>
      </c>
      <c r="D24" s="66">
        <f t="shared" si="1"/>
        <v>8.6631592221235</v>
      </c>
      <c r="E24" s="66">
        <f t="shared" si="7"/>
        <v>13.8</v>
      </c>
      <c r="G24" s="63">
        <v>11</v>
      </c>
      <c r="H24" s="67">
        <f t="shared" si="8"/>
        <v>59.46450382869645</v>
      </c>
      <c r="I24" s="65">
        <f t="shared" si="2"/>
        <v>4.786892558210065</v>
      </c>
      <c r="J24" s="66">
        <f t="shared" si="3"/>
        <v>10.073107441789935</v>
      </c>
      <c r="K24" s="66">
        <f t="shared" si="9"/>
        <v>14.86</v>
      </c>
      <c r="L24" s="9"/>
      <c r="M24" s="63">
        <v>11</v>
      </c>
      <c r="N24" s="67">
        <f t="shared" si="10"/>
        <v>53.10749119453485</v>
      </c>
      <c r="O24" s="65">
        <f t="shared" si="4"/>
        <v>4.275153041160056</v>
      </c>
      <c r="P24" s="66">
        <f t="shared" si="5"/>
        <v>11.824846958839945</v>
      </c>
      <c r="Q24" s="66">
        <f t="shared" si="11"/>
        <v>16.1</v>
      </c>
      <c r="R24" s="75"/>
      <c r="S24" s="9"/>
    </row>
    <row r="25" spans="1:19" ht="12.75">
      <c r="A25" s="63">
        <v>12</v>
      </c>
      <c r="B25" s="67">
        <f t="shared" si="6"/>
        <v>55.148527459572136</v>
      </c>
      <c r="C25" s="65">
        <f t="shared" si="0"/>
        <v>4.439456460495558</v>
      </c>
      <c r="D25" s="66">
        <f t="shared" si="1"/>
        <v>9.360543539504443</v>
      </c>
      <c r="E25" s="66">
        <f t="shared" si="7"/>
        <v>13.8</v>
      </c>
      <c r="G25" s="63">
        <v>12</v>
      </c>
      <c r="H25" s="67">
        <f t="shared" si="8"/>
        <v>49.391396386906514</v>
      </c>
      <c r="I25" s="65">
        <f t="shared" si="2"/>
        <v>3.9760074091459745</v>
      </c>
      <c r="J25" s="66">
        <f t="shared" si="3"/>
        <v>10.883992590854024</v>
      </c>
      <c r="K25" s="66">
        <f t="shared" si="9"/>
        <v>14.86</v>
      </c>
      <c r="L25" s="9"/>
      <c r="M25" s="63">
        <v>12</v>
      </c>
      <c r="N25" s="67">
        <f t="shared" si="10"/>
        <v>41.2826442356949</v>
      </c>
      <c r="O25" s="65">
        <f t="shared" si="4"/>
        <v>3.32325286097344</v>
      </c>
      <c r="P25" s="66">
        <f t="shared" si="5"/>
        <v>12.776747139026561</v>
      </c>
      <c r="Q25" s="66">
        <f t="shared" si="11"/>
        <v>16.1</v>
      </c>
      <c r="R25" s="75"/>
      <c r="S25" s="9"/>
    </row>
    <row r="26" spans="1:19" ht="12.75">
      <c r="A26" s="63">
        <v>13</v>
      </c>
      <c r="B26" s="67">
        <f t="shared" si="6"/>
        <v>45.787983920067695</v>
      </c>
      <c r="C26" s="65">
        <f t="shared" si="0"/>
        <v>3.6859327055654503</v>
      </c>
      <c r="D26" s="66">
        <f t="shared" si="1"/>
        <v>10.11406729443455</v>
      </c>
      <c r="E26" s="66">
        <f t="shared" si="7"/>
        <v>13.8</v>
      </c>
      <c r="G26" s="63">
        <v>13</v>
      </c>
      <c r="H26" s="67">
        <f t="shared" si="8"/>
        <v>38.507403796052486</v>
      </c>
      <c r="I26" s="65">
        <f t="shared" si="2"/>
        <v>3.0998460055822257</v>
      </c>
      <c r="J26" s="66">
        <f t="shared" si="3"/>
        <v>11.760153994417774</v>
      </c>
      <c r="K26" s="66">
        <f t="shared" si="9"/>
        <v>14.86</v>
      </c>
      <c r="L26" s="9"/>
      <c r="M26" s="63">
        <v>13</v>
      </c>
      <c r="N26" s="67">
        <f t="shared" si="10"/>
        <v>28.505897096668342</v>
      </c>
      <c r="O26" s="65">
        <f t="shared" si="4"/>
        <v>2.2947247162818014</v>
      </c>
      <c r="P26" s="66">
        <f t="shared" si="5"/>
        <v>13.8052752837182</v>
      </c>
      <c r="Q26" s="66">
        <f t="shared" si="11"/>
        <v>16.1</v>
      </c>
      <c r="R26" s="75"/>
      <c r="S26" s="9"/>
    </row>
    <row r="27" spans="1:19" ht="13.5" thickBot="1">
      <c r="A27" s="63">
        <v>14</v>
      </c>
      <c r="B27" s="67">
        <f t="shared" si="6"/>
        <v>35.67391662563315</v>
      </c>
      <c r="C27" s="65">
        <f t="shared" si="0"/>
        <v>2.8717502883634687</v>
      </c>
      <c r="D27" s="66">
        <f t="shared" si="1"/>
        <v>10.928249711636532</v>
      </c>
      <c r="E27" s="66">
        <f t="shared" si="7"/>
        <v>13.8</v>
      </c>
      <c r="G27" s="63">
        <v>14</v>
      </c>
      <c r="H27" s="67">
        <f t="shared" si="8"/>
        <v>26.747249801634712</v>
      </c>
      <c r="I27" s="65">
        <f t="shared" si="2"/>
        <v>2.1531536090315946</v>
      </c>
      <c r="J27" s="66">
        <f t="shared" si="3"/>
        <v>12.706846390968405</v>
      </c>
      <c r="K27" s="66">
        <f t="shared" si="9"/>
        <v>14.86</v>
      </c>
      <c r="L27" s="9"/>
      <c r="M27" s="70">
        <v>14</v>
      </c>
      <c r="N27" s="71">
        <f t="shared" si="10"/>
        <v>14.700621812950143</v>
      </c>
      <c r="O27" s="72">
        <f t="shared" si="4"/>
        <v>1.1834000559424867</v>
      </c>
      <c r="P27" s="73">
        <f t="shared" si="5"/>
        <v>14.916599944057515</v>
      </c>
      <c r="Q27" s="73">
        <f t="shared" si="11"/>
        <v>16.1</v>
      </c>
      <c r="R27" s="75"/>
      <c r="S27" s="9"/>
    </row>
    <row r="28" spans="1:19" ht="13.5" thickBot="1">
      <c r="A28" s="70">
        <v>15</v>
      </c>
      <c r="B28" s="71">
        <f t="shared" si="6"/>
        <v>24.745666913996615</v>
      </c>
      <c r="C28" s="72">
        <f t="shared" si="0"/>
        <v>1.9920261865767275</v>
      </c>
      <c r="D28" s="73">
        <f t="shared" si="1"/>
        <v>11.807973813423274</v>
      </c>
      <c r="E28" s="73">
        <f t="shared" si="7"/>
        <v>13.8</v>
      </c>
      <c r="G28" s="70">
        <v>15</v>
      </c>
      <c r="H28" s="71">
        <f t="shared" si="8"/>
        <v>14.040403410666308</v>
      </c>
      <c r="I28" s="72">
        <f t="shared" si="2"/>
        <v>1.130252474558638</v>
      </c>
      <c r="J28" s="73">
        <f t="shared" si="3"/>
        <v>13.729747525441361</v>
      </c>
      <c r="K28" s="66">
        <f t="shared" si="9"/>
        <v>14.86</v>
      </c>
      <c r="L28" s="9"/>
      <c r="M28" s="98" t="s">
        <v>24</v>
      </c>
      <c r="N28" s="150">
        <f t="shared" si="10"/>
        <v>-0.21597813110737185</v>
      </c>
      <c r="O28" s="151"/>
      <c r="P28" s="103"/>
      <c r="Q28" s="104">
        <f>SUM(Q14:Q27)</f>
        <v>225.39999999999995</v>
      </c>
      <c r="R28" s="75"/>
      <c r="S28" s="9"/>
    </row>
    <row r="29" spans="1:19" ht="13.5" thickBot="1">
      <c r="A29" s="94">
        <v>16</v>
      </c>
      <c r="B29" s="129">
        <f t="shared" si="6"/>
        <v>12.937693100573341</v>
      </c>
      <c r="C29" s="65">
        <f t="shared" si="0"/>
        <v>1.041484294596154</v>
      </c>
      <c r="D29" s="66">
        <f t="shared" si="1"/>
        <v>12.758515705403846</v>
      </c>
      <c r="E29" s="66">
        <f t="shared" si="7"/>
        <v>13.8</v>
      </c>
      <c r="F29" s="69"/>
      <c r="G29" s="98" t="s">
        <v>24</v>
      </c>
      <c r="H29" s="148">
        <f t="shared" si="8"/>
        <v>0.31065588522494636</v>
      </c>
      <c r="I29" s="149"/>
      <c r="J29" s="101"/>
      <c r="K29" s="102">
        <f>SUM(K14:K28)</f>
        <v>222.9000000000001</v>
      </c>
      <c r="L29" s="9"/>
      <c r="M29" s="138"/>
      <c r="N29" s="139"/>
      <c r="O29" s="140"/>
      <c r="P29" s="141"/>
      <c r="Q29" s="141"/>
      <c r="R29" s="75"/>
      <c r="S29" s="9"/>
    </row>
    <row r="30" spans="1:19" ht="13.5" thickBot="1">
      <c r="A30" s="98" t="s">
        <v>24</v>
      </c>
      <c r="B30" s="146">
        <f t="shared" si="6"/>
        <v>0.1791773951694946</v>
      </c>
      <c r="C30" s="147"/>
      <c r="D30" s="96"/>
      <c r="E30" s="96">
        <f>SUM(E14:E29)</f>
        <v>220.80000000000007</v>
      </c>
      <c r="F30" s="69"/>
      <c r="G30" s="138"/>
      <c r="H30" s="139"/>
      <c r="I30" s="140"/>
      <c r="J30" s="141"/>
      <c r="K30" s="141"/>
      <c r="L30" s="9"/>
      <c r="M30" s="138"/>
      <c r="N30" s="139"/>
      <c r="O30" s="140"/>
      <c r="P30" s="141"/>
      <c r="Q30" s="141"/>
      <c r="R30" s="75"/>
      <c r="S30" s="9"/>
    </row>
    <row r="31" spans="6:20" ht="12.75">
      <c r="F31" s="9"/>
      <c r="G31" s="10"/>
      <c r="I31" s="9"/>
      <c r="J31" s="9"/>
      <c r="M31" s="80"/>
      <c r="N31" s="80"/>
      <c r="O31" s="75"/>
      <c r="P31" s="75"/>
      <c r="Q31" s="11"/>
      <c r="R31" s="11"/>
      <c r="T31" s="10"/>
    </row>
    <row r="32" spans="3:20" ht="12.75">
      <c r="C32" s="88" t="s">
        <v>31</v>
      </c>
      <c r="D32" s="89"/>
      <c r="E32" s="90"/>
      <c r="F32" s="91"/>
      <c r="G32" s="92"/>
      <c r="H32" s="92"/>
      <c r="I32" s="92"/>
      <c r="J32" s="91"/>
      <c r="K32" s="93"/>
      <c r="L32" s="88"/>
      <c r="M32" s="80"/>
      <c r="N32" s="80"/>
      <c r="O32" s="75"/>
      <c r="P32" s="75"/>
      <c r="Q32" s="11"/>
      <c r="R32" s="11"/>
      <c r="T32" s="10"/>
    </row>
    <row r="33" spans="13:20" ht="12.75">
      <c r="M33" s="80"/>
      <c r="N33" s="80"/>
      <c r="O33" s="75"/>
      <c r="P33" s="75"/>
      <c r="Q33" s="11"/>
      <c r="R33" s="11"/>
      <c r="T33" s="10"/>
    </row>
    <row r="34" spans="3:20" ht="12.75">
      <c r="C34" s="31" t="s">
        <v>15</v>
      </c>
      <c r="D34" s="11"/>
      <c r="E34" s="11"/>
      <c r="I34" s="79" t="s">
        <v>16</v>
      </c>
      <c r="J34" s="11"/>
      <c r="K34" s="11"/>
      <c r="O34" s="4" t="s">
        <v>17</v>
      </c>
      <c r="P34" s="11"/>
      <c r="Q34" s="11"/>
      <c r="R34" s="11"/>
      <c r="T34" s="10"/>
    </row>
    <row r="35" spans="1:20" ht="24">
      <c r="A35" s="63" t="s">
        <v>21</v>
      </c>
      <c r="B35" s="64" t="s">
        <v>29</v>
      </c>
      <c r="C35" s="64" t="s">
        <v>23</v>
      </c>
      <c r="D35" s="64" t="s">
        <v>18</v>
      </c>
      <c r="E35" s="64" t="s">
        <v>30</v>
      </c>
      <c r="G35" s="63" t="s">
        <v>21</v>
      </c>
      <c r="H35" s="64" t="s">
        <v>29</v>
      </c>
      <c r="I35" s="64" t="s">
        <v>23</v>
      </c>
      <c r="J35" s="64" t="s">
        <v>18</v>
      </c>
      <c r="K35" s="64" t="s">
        <v>30</v>
      </c>
      <c r="M35" s="63" t="s">
        <v>21</v>
      </c>
      <c r="N35" s="64" t="s">
        <v>29</v>
      </c>
      <c r="O35" s="64" t="s">
        <v>23</v>
      </c>
      <c r="P35" s="64" t="s">
        <v>18</v>
      </c>
      <c r="Q35" s="64" t="s">
        <v>30</v>
      </c>
      <c r="R35" s="11"/>
      <c r="T35" s="10"/>
    </row>
    <row r="36" spans="1:20" ht="12.75">
      <c r="A36" s="63">
        <v>1</v>
      </c>
      <c r="B36" s="68">
        <f>$H$6</f>
        <v>121.81131985662657</v>
      </c>
      <c r="C36" s="65">
        <f>B36*$B$7/100</f>
        <v>9.80581124845844</v>
      </c>
      <c r="D36" s="66">
        <f>E36-C36</f>
        <v>2.3941887515415594</v>
      </c>
      <c r="E36" s="66">
        <v>12.2</v>
      </c>
      <c r="G36" s="63">
        <v>1</v>
      </c>
      <c r="H36" s="68">
        <f>$N$7</f>
        <v>126.903704884068</v>
      </c>
      <c r="I36" s="65">
        <f>H36*$B$7/100</f>
        <v>10.215748243167475</v>
      </c>
      <c r="J36" s="66">
        <f>K36-I36</f>
        <v>2.7542517568325255</v>
      </c>
      <c r="K36" s="66">
        <v>12.97</v>
      </c>
      <c r="M36" s="63">
        <v>1</v>
      </c>
      <c r="N36" s="68">
        <f>$T$8</f>
        <v>132.27454427269623</v>
      </c>
      <c r="O36" s="65">
        <f>N36*$B$7/100</f>
        <v>10.648100813952048</v>
      </c>
      <c r="P36" s="66">
        <f>Q36-O36</f>
        <v>3.171899186047952</v>
      </c>
      <c r="Q36" s="66">
        <v>13.82</v>
      </c>
      <c r="T36" s="10"/>
    </row>
    <row r="37" spans="1:20" ht="12.75">
      <c r="A37" s="63">
        <v>2</v>
      </c>
      <c r="B37" s="67">
        <f>B36-D36</f>
        <v>119.417131105085</v>
      </c>
      <c r="C37" s="65">
        <f aca="true" t="shared" si="12" ref="C37:C56">B37*$B$7/100</f>
        <v>9.613079053959344</v>
      </c>
      <c r="D37" s="66">
        <f aca="true" t="shared" si="13" ref="D37:D56">E37-C37</f>
        <v>2.586920946040655</v>
      </c>
      <c r="E37" s="66">
        <f>E36</f>
        <v>12.2</v>
      </c>
      <c r="G37" s="63">
        <v>2</v>
      </c>
      <c r="H37" s="67">
        <f>H36-J36</f>
        <v>124.14945312723547</v>
      </c>
      <c r="I37" s="65">
        <f aca="true" t="shared" si="14" ref="I37:I55">H37*$B$7/100</f>
        <v>9.994030976742458</v>
      </c>
      <c r="J37" s="66">
        <f aca="true" t="shared" si="15" ref="J37:J55">K37-I37</f>
        <v>2.9759690232575426</v>
      </c>
      <c r="K37" s="66">
        <f>K36</f>
        <v>12.97</v>
      </c>
      <c r="M37" s="63">
        <v>2</v>
      </c>
      <c r="N37" s="67">
        <f>N36-P36</f>
        <v>129.1026450866483</v>
      </c>
      <c r="O37" s="65">
        <f aca="true" t="shared" si="16" ref="O37:O55">N37*$B$7/100</f>
        <v>10.39276292947519</v>
      </c>
      <c r="P37" s="66">
        <f aca="true" t="shared" si="17" ref="P37:P55">Q37-O37</f>
        <v>3.4272370705248107</v>
      </c>
      <c r="Q37" s="66">
        <f>Q36</f>
        <v>13.82</v>
      </c>
      <c r="T37" s="10"/>
    </row>
    <row r="38" spans="1:20" ht="12.75">
      <c r="A38" s="63">
        <v>3</v>
      </c>
      <c r="B38" s="67">
        <f aca="true" t="shared" si="18" ref="B38:B57">B37-D37</f>
        <v>116.83021015904436</v>
      </c>
      <c r="C38" s="65">
        <f t="shared" si="12"/>
        <v>9.404831917803072</v>
      </c>
      <c r="D38" s="66">
        <f t="shared" si="13"/>
        <v>2.795168082196927</v>
      </c>
      <c r="E38" s="66">
        <f aca="true" t="shared" si="19" ref="E38:E56">E37</f>
        <v>12.2</v>
      </c>
      <c r="G38" s="63">
        <v>3</v>
      </c>
      <c r="H38" s="67">
        <f aca="true" t="shared" si="20" ref="H38:H56">H37-J37</f>
        <v>121.17348410397793</v>
      </c>
      <c r="I38" s="65">
        <f t="shared" si="14"/>
        <v>9.754465470370224</v>
      </c>
      <c r="J38" s="66">
        <f t="shared" si="15"/>
        <v>3.2155345296297764</v>
      </c>
      <c r="K38" s="66">
        <f aca="true" t="shared" si="21" ref="K38:K55">K37</f>
        <v>12.97</v>
      </c>
      <c r="M38" s="63">
        <v>3</v>
      </c>
      <c r="N38" s="67">
        <f aca="true" t="shared" si="22" ref="N38:N55">N37-P37</f>
        <v>125.67540801612348</v>
      </c>
      <c r="O38" s="65">
        <f t="shared" si="16"/>
        <v>10.116870345297942</v>
      </c>
      <c r="P38" s="66">
        <f t="shared" si="17"/>
        <v>3.7031296547020585</v>
      </c>
      <c r="Q38" s="66">
        <f aca="true" t="shared" si="23" ref="Q38:Q54">Q37</f>
        <v>13.82</v>
      </c>
      <c r="T38" s="10"/>
    </row>
    <row r="39" spans="1:20" ht="12.75">
      <c r="A39" s="63">
        <v>4</v>
      </c>
      <c r="B39" s="67">
        <f t="shared" si="18"/>
        <v>114.03504207684743</v>
      </c>
      <c r="C39" s="65">
        <f t="shared" si="12"/>
        <v>9.179820887186219</v>
      </c>
      <c r="D39" s="66">
        <f t="shared" si="13"/>
        <v>3.0201791128137803</v>
      </c>
      <c r="E39" s="66">
        <f t="shared" si="19"/>
        <v>12.2</v>
      </c>
      <c r="G39" s="63">
        <v>4</v>
      </c>
      <c r="H39" s="67">
        <f t="shared" si="20"/>
        <v>117.95794957434815</v>
      </c>
      <c r="I39" s="65">
        <f t="shared" si="14"/>
        <v>9.495614940735027</v>
      </c>
      <c r="J39" s="66">
        <f t="shared" si="15"/>
        <v>3.474385059264973</v>
      </c>
      <c r="K39" s="66">
        <f t="shared" si="21"/>
        <v>12.97</v>
      </c>
      <c r="M39" s="63">
        <v>4</v>
      </c>
      <c r="N39" s="67">
        <f t="shared" si="22"/>
        <v>121.97227836142143</v>
      </c>
      <c r="O39" s="65">
        <f t="shared" si="16"/>
        <v>9.818768408094426</v>
      </c>
      <c r="P39" s="66">
        <f t="shared" si="17"/>
        <v>4.001231591905574</v>
      </c>
      <c r="Q39" s="66">
        <f t="shared" si="23"/>
        <v>13.82</v>
      </c>
      <c r="T39" s="10"/>
    </row>
    <row r="40" spans="1:17" ht="12.75">
      <c r="A40" s="63">
        <v>5</v>
      </c>
      <c r="B40" s="67">
        <f t="shared" si="18"/>
        <v>111.01486296403365</v>
      </c>
      <c r="C40" s="65">
        <f t="shared" si="12"/>
        <v>8.93669646860471</v>
      </c>
      <c r="D40" s="66">
        <f t="shared" si="13"/>
        <v>3.263303531395289</v>
      </c>
      <c r="E40" s="66">
        <f t="shared" si="19"/>
        <v>12.2</v>
      </c>
      <c r="G40" s="63">
        <v>5</v>
      </c>
      <c r="H40" s="67">
        <f t="shared" si="20"/>
        <v>114.48356451508317</v>
      </c>
      <c r="I40" s="65">
        <f t="shared" si="14"/>
        <v>9.215926943464197</v>
      </c>
      <c r="J40" s="66">
        <f t="shared" si="15"/>
        <v>3.7540730565358036</v>
      </c>
      <c r="K40" s="66">
        <f t="shared" si="21"/>
        <v>12.97</v>
      </c>
      <c r="M40" s="63">
        <v>5</v>
      </c>
      <c r="N40" s="67">
        <f t="shared" si="22"/>
        <v>117.97104676951585</v>
      </c>
      <c r="O40" s="65">
        <f t="shared" si="16"/>
        <v>9.496669264946027</v>
      </c>
      <c r="P40" s="66">
        <f t="shared" si="17"/>
        <v>4.323330735053974</v>
      </c>
      <c r="Q40" s="66">
        <f t="shared" si="23"/>
        <v>13.82</v>
      </c>
    </row>
    <row r="41" spans="1:20" ht="12.75">
      <c r="A41" s="63">
        <v>6</v>
      </c>
      <c r="B41" s="67">
        <f t="shared" si="18"/>
        <v>107.75155943263836</v>
      </c>
      <c r="C41" s="65">
        <f t="shared" si="12"/>
        <v>8.674000534327389</v>
      </c>
      <c r="D41" s="66">
        <f t="shared" si="13"/>
        <v>3.5259994656726104</v>
      </c>
      <c r="E41" s="66">
        <f t="shared" si="19"/>
        <v>12.2</v>
      </c>
      <c r="G41" s="63">
        <v>6</v>
      </c>
      <c r="H41" s="67">
        <f t="shared" si="20"/>
        <v>110.72949145854737</v>
      </c>
      <c r="I41" s="65">
        <f t="shared" si="14"/>
        <v>8.913724062413063</v>
      </c>
      <c r="J41" s="66">
        <f t="shared" si="15"/>
        <v>4.056275937586937</v>
      </c>
      <c r="K41" s="66">
        <f t="shared" si="21"/>
        <v>12.97</v>
      </c>
      <c r="M41" s="63">
        <v>6</v>
      </c>
      <c r="N41" s="67">
        <f t="shared" si="22"/>
        <v>113.64771603446188</v>
      </c>
      <c r="O41" s="65">
        <f t="shared" si="16"/>
        <v>9.148641140774181</v>
      </c>
      <c r="P41" s="66">
        <f t="shared" si="17"/>
        <v>4.671358859225819</v>
      </c>
      <c r="Q41" s="66">
        <f t="shared" si="23"/>
        <v>13.82</v>
      </c>
      <c r="T41" s="9"/>
    </row>
    <row r="42" spans="1:17" ht="12.75">
      <c r="A42" s="63">
        <v>7</v>
      </c>
      <c r="B42" s="67">
        <f t="shared" si="18"/>
        <v>104.22555996696575</v>
      </c>
      <c r="C42" s="65">
        <f t="shared" si="12"/>
        <v>8.390157577340743</v>
      </c>
      <c r="D42" s="66">
        <f t="shared" si="13"/>
        <v>3.8098424226592567</v>
      </c>
      <c r="E42" s="66">
        <f t="shared" si="19"/>
        <v>12.2</v>
      </c>
      <c r="G42" s="63">
        <v>7</v>
      </c>
      <c r="H42" s="67">
        <f t="shared" si="20"/>
        <v>106.67321552096044</v>
      </c>
      <c r="I42" s="65">
        <f t="shared" si="14"/>
        <v>8.587193849437316</v>
      </c>
      <c r="J42" s="66">
        <f t="shared" si="15"/>
        <v>4.3828061505626845</v>
      </c>
      <c r="K42" s="66">
        <f t="shared" si="21"/>
        <v>12.97</v>
      </c>
      <c r="M42" s="63">
        <v>7</v>
      </c>
      <c r="N42" s="67">
        <f t="shared" si="22"/>
        <v>108.97635717523606</v>
      </c>
      <c r="O42" s="65">
        <f t="shared" si="16"/>
        <v>8.772596752606503</v>
      </c>
      <c r="P42" s="66">
        <f t="shared" si="17"/>
        <v>5.047403247393497</v>
      </c>
      <c r="Q42" s="66">
        <f t="shared" si="23"/>
        <v>13.82</v>
      </c>
    </row>
    <row r="43" spans="1:17" ht="12.75">
      <c r="A43" s="63">
        <v>8</v>
      </c>
      <c r="B43" s="67">
        <f t="shared" si="18"/>
        <v>100.41571754430649</v>
      </c>
      <c r="C43" s="65">
        <f t="shared" si="12"/>
        <v>8.083465262316674</v>
      </c>
      <c r="D43" s="66">
        <f t="shared" si="13"/>
        <v>4.116534737683326</v>
      </c>
      <c r="E43" s="66">
        <f t="shared" si="19"/>
        <v>12.2</v>
      </c>
      <c r="G43" s="63">
        <v>8</v>
      </c>
      <c r="H43" s="67">
        <f t="shared" si="20"/>
        <v>102.29040937039775</v>
      </c>
      <c r="I43" s="65">
        <f t="shared" si="14"/>
        <v>8.234377954317019</v>
      </c>
      <c r="J43" s="66">
        <f t="shared" si="15"/>
        <v>4.735622045682982</v>
      </c>
      <c r="K43" s="66">
        <f t="shared" si="21"/>
        <v>12.97</v>
      </c>
      <c r="M43" s="63">
        <v>8</v>
      </c>
      <c r="N43" s="67">
        <f t="shared" si="22"/>
        <v>103.92895392784257</v>
      </c>
      <c r="O43" s="65">
        <f t="shared" si="16"/>
        <v>8.366280791191327</v>
      </c>
      <c r="P43" s="66">
        <f t="shared" si="17"/>
        <v>5.453719208808673</v>
      </c>
      <c r="Q43" s="66">
        <f t="shared" si="23"/>
        <v>13.82</v>
      </c>
    </row>
    <row r="44" spans="1:17" ht="12.75">
      <c r="A44" s="63">
        <v>9</v>
      </c>
      <c r="B44" s="67">
        <f t="shared" si="18"/>
        <v>96.29918280662316</v>
      </c>
      <c r="C44" s="65">
        <f t="shared" si="12"/>
        <v>7.7520842159331655</v>
      </c>
      <c r="D44" s="66">
        <f t="shared" si="13"/>
        <v>4.447915784066834</v>
      </c>
      <c r="E44" s="66">
        <f t="shared" si="19"/>
        <v>12.2</v>
      </c>
      <c r="G44" s="63">
        <v>9</v>
      </c>
      <c r="H44" s="67">
        <f t="shared" si="20"/>
        <v>97.55478732471477</v>
      </c>
      <c r="I44" s="65">
        <f t="shared" si="14"/>
        <v>7.853160379639539</v>
      </c>
      <c r="J44" s="66">
        <f t="shared" si="15"/>
        <v>5.116839620360461</v>
      </c>
      <c r="K44" s="66">
        <f t="shared" si="21"/>
        <v>12.97</v>
      </c>
      <c r="M44" s="63">
        <v>9</v>
      </c>
      <c r="N44" s="67">
        <f t="shared" si="22"/>
        <v>98.47523471903389</v>
      </c>
      <c r="O44" s="65">
        <f t="shared" si="16"/>
        <v>7.927256394882229</v>
      </c>
      <c r="P44" s="66">
        <f t="shared" si="17"/>
        <v>5.892743605117771</v>
      </c>
      <c r="Q44" s="66">
        <f t="shared" si="23"/>
        <v>13.82</v>
      </c>
    </row>
    <row r="45" spans="1:17" ht="12.75">
      <c r="A45" s="63">
        <v>10</v>
      </c>
      <c r="B45" s="67">
        <f t="shared" si="18"/>
        <v>91.85126702255633</v>
      </c>
      <c r="C45" s="65">
        <f t="shared" si="12"/>
        <v>7.394026995315785</v>
      </c>
      <c r="D45" s="66">
        <f t="shared" si="13"/>
        <v>4.805973004684215</v>
      </c>
      <c r="E45" s="66">
        <f t="shared" si="19"/>
        <v>12.2</v>
      </c>
      <c r="G45" s="63">
        <v>10</v>
      </c>
      <c r="H45" s="67">
        <f t="shared" si="20"/>
        <v>92.4379477043543</v>
      </c>
      <c r="I45" s="65">
        <f t="shared" si="14"/>
        <v>7.441254790200523</v>
      </c>
      <c r="J45" s="66">
        <f t="shared" si="15"/>
        <v>5.528745209799478</v>
      </c>
      <c r="K45" s="66">
        <f t="shared" si="21"/>
        <v>12.97</v>
      </c>
      <c r="M45" s="63">
        <v>10</v>
      </c>
      <c r="N45" s="67">
        <f t="shared" si="22"/>
        <v>92.58249111391612</v>
      </c>
      <c r="O45" s="65">
        <f t="shared" si="16"/>
        <v>7.4528905346702485</v>
      </c>
      <c r="P45" s="66">
        <f t="shared" si="17"/>
        <v>6.367109465329752</v>
      </c>
      <c r="Q45" s="66">
        <f t="shared" si="23"/>
        <v>13.82</v>
      </c>
    </row>
    <row r="46" spans="1:17" ht="12.75">
      <c r="A46" s="63">
        <v>11</v>
      </c>
      <c r="B46" s="67">
        <f t="shared" si="18"/>
        <v>87.04529401787211</v>
      </c>
      <c r="C46" s="65">
        <f t="shared" si="12"/>
        <v>7.007146168438705</v>
      </c>
      <c r="D46" s="66">
        <f t="shared" si="13"/>
        <v>5.192853831561294</v>
      </c>
      <c r="E46" s="66">
        <f t="shared" si="19"/>
        <v>12.2</v>
      </c>
      <c r="G46" s="63">
        <v>11</v>
      </c>
      <c r="H46" s="67">
        <f t="shared" si="20"/>
        <v>86.90920249455482</v>
      </c>
      <c r="I46" s="65">
        <f t="shared" si="14"/>
        <v>6.996190800811664</v>
      </c>
      <c r="J46" s="66">
        <f t="shared" si="15"/>
        <v>5.973809199188337</v>
      </c>
      <c r="K46" s="66">
        <f t="shared" si="21"/>
        <v>12.97</v>
      </c>
      <c r="M46" s="63">
        <v>11</v>
      </c>
      <c r="N46" s="67">
        <f t="shared" si="22"/>
        <v>86.21538164858637</v>
      </c>
      <c r="O46" s="65">
        <f t="shared" si="16"/>
        <v>6.940338222711204</v>
      </c>
      <c r="P46" s="66">
        <f t="shared" si="17"/>
        <v>6.8796617772887965</v>
      </c>
      <c r="Q46" s="66">
        <f t="shared" si="23"/>
        <v>13.82</v>
      </c>
    </row>
    <row r="47" spans="1:17" ht="12.75">
      <c r="A47" s="63">
        <v>12</v>
      </c>
      <c r="B47" s="67">
        <f t="shared" si="18"/>
        <v>81.85244018631082</v>
      </c>
      <c r="C47" s="65">
        <f t="shared" si="12"/>
        <v>6.589121434998021</v>
      </c>
      <c r="D47" s="66">
        <f t="shared" si="13"/>
        <v>5.610878565001978</v>
      </c>
      <c r="E47" s="66">
        <f t="shared" si="19"/>
        <v>12.2</v>
      </c>
      <c r="G47" s="63">
        <v>12</v>
      </c>
      <c r="H47" s="67">
        <f t="shared" si="20"/>
        <v>80.93539329536648</v>
      </c>
      <c r="I47" s="65">
        <f t="shared" si="14"/>
        <v>6.515299160277002</v>
      </c>
      <c r="J47" s="66">
        <f t="shared" si="15"/>
        <v>6.454700839722999</v>
      </c>
      <c r="K47" s="66">
        <f t="shared" si="21"/>
        <v>12.97</v>
      </c>
      <c r="M47" s="63">
        <v>12</v>
      </c>
      <c r="N47" s="67">
        <f t="shared" si="22"/>
        <v>79.33571987129757</v>
      </c>
      <c r="O47" s="65">
        <f t="shared" si="16"/>
        <v>6.386525449639455</v>
      </c>
      <c r="P47" s="66">
        <f t="shared" si="17"/>
        <v>7.433474550360545</v>
      </c>
      <c r="Q47" s="66">
        <f t="shared" si="23"/>
        <v>13.82</v>
      </c>
    </row>
    <row r="48" spans="1:17" ht="12.75">
      <c r="A48" s="63">
        <v>13</v>
      </c>
      <c r="B48" s="67">
        <f t="shared" si="18"/>
        <v>76.24156162130883</v>
      </c>
      <c r="C48" s="65">
        <f t="shared" si="12"/>
        <v>6.137445710515362</v>
      </c>
      <c r="D48" s="66">
        <f t="shared" si="13"/>
        <v>6.062554289484638</v>
      </c>
      <c r="E48" s="66">
        <f t="shared" si="19"/>
        <v>12.2</v>
      </c>
      <c r="G48" s="63">
        <v>13</v>
      </c>
      <c r="H48" s="67">
        <f t="shared" si="20"/>
        <v>74.48069245564348</v>
      </c>
      <c r="I48" s="65">
        <f t="shared" si="14"/>
        <v>5.995695742679301</v>
      </c>
      <c r="J48" s="66">
        <f t="shared" si="15"/>
        <v>6.9743042573207</v>
      </c>
      <c r="K48" s="66">
        <f t="shared" si="21"/>
        <v>12.97</v>
      </c>
      <c r="M48" s="63">
        <v>13</v>
      </c>
      <c r="N48" s="67">
        <f t="shared" si="22"/>
        <v>71.90224532093703</v>
      </c>
      <c r="O48" s="65">
        <f t="shared" si="16"/>
        <v>5.788130748335432</v>
      </c>
      <c r="P48" s="66">
        <f t="shared" si="17"/>
        <v>8.031869251664569</v>
      </c>
      <c r="Q48" s="66">
        <f t="shared" si="23"/>
        <v>13.82</v>
      </c>
    </row>
    <row r="49" spans="1:17" ht="12.75">
      <c r="A49" s="63">
        <v>14</v>
      </c>
      <c r="B49" s="67">
        <f t="shared" si="18"/>
        <v>70.1790073318242</v>
      </c>
      <c r="C49" s="65">
        <f t="shared" si="12"/>
        <v>5.649410090211848</v>
      </c>
      <c r="D49" s="66">
        <f t="shared" si="13"/>
        <v>6.550589909788151</v>
      </c>
      <c r="E49" s="66">
        <f t="shared" si="19"/>
        <v>12.2</v>
      </c>
      <c r="G49" s="63">
        <v>14</v>
      </c>
      <c r="H49" s="67">
        <f t="shared" si="20"/>
        <v>67.50638819832278</v>
      </c>
      <c r="I49" s="65">
        <f t="shared" si="14"/>
        <v>5.4342642499649845</v>
      </c>
      <c r="J49" s="66">
        <f t="shared" si="15"/>
        <v>7.535735750035016</v>
      </c>
      <c r="K49" s="66">
        <f t="shared" si="21"/>
        <v>12.97</v>
      </c>
      <c r="M49" s="63">
        <v>14</v>
      </c>
      <c r="N49" s="67">
        <f t="shared" si="22"/>
        <v>63.87037606927246</v>
      </c>
      <c r="O49" s="65">
        <f t="shared" si="16"/>
        <v>5.1415652735764334</v>
      </c>
      <c r="P49" s="66">
        <f t="shared" si="17"/>
        <v>8.678434726423568</v>
      </c>
      <c r="Q49" s="66">
        <f t="shared" si="23"/>
        <v>13.82</v>
      </c>
    </row>
    <row r="50" spans="1:17" ht="12.75">
      <c r="A50" s="70">
        <v>15</v>
      </c>
      <c r="B50" s="71">
        <f t="shared" si="18"/>
        <v>63.628417422036044</v>
      </c>
      <c r="C50" s="72">
        <f t="shared" si="12"/>
        <v>5.1220876024739015</v>
      </c>
      <c r="D50" s="73">
        <f t="shared" si="13"/>
        <v>7.077912397526098</v>
      </c>
      <c r="E50" s="66">
        <f t="shared" si="19"/>
        <v>12.2</v>
      </c>
      <c r="G50" s="70">
        <v>15</v>
      </c>
      <c r="H50" s="71">
        <f t="shared" si="20"/>
        <v>59.970652448287765</v>
      </c>
      <c r="I50" s="72">
        <f t="shared" si="14"/>
        <v>4.827637522087166</v>
      </c>
      <c r="J50" s="73">
        <f t="shared" si="15"/>
        <v>8.142362477912835</v>
      </c>
      <c r="K50" s="66">
        <f t="shared" si="21"/>
        <v>12.97</v>
      </c>
      <c r="M50" s="70">
        <v>15</v>
      </c>
      <c r="N50" s="71">
        <f t="shared" si="22"/>
        <v>55.19194134284889</v>
      </c>
      <c r="O50" s="72">
        <f t="shared" si="16"/>
        <v>4.442951278099336</v>
      </c>
      <c r="P50" s="73">
        <f t="shared" si="17"/>
        <v>9.377048721900664</v>
      </c>
      <c r="Q50" s="66">
        <f t="shared" si="23"/>
        <v>13.82</v>
      </c>
    </row>
    <row r="51" spans="1:17" ht="12.75">
      <c r="A51" s="94">
        <v>16</v>
      </c>
      <c r="B51" s="67">
        <f t="shared" si="18"/>
        <v>56.550505024509945</v>
      </c>
      <c r="C51" s="65">
        <f t="shared" si="12"/>
        <v>4.552315654473051</v>
      </c>
      <c r="D51" s="66">
        <f t="shared" si="13"/>
        <v>7.647684345526948</v>
      </c>
      <c r="E51" s="66">
        <f t="shared" si="19"/>
        <v>12.2</v>
      </c>
      <c r="G51" s="94">
        <v>16</v>
      </c>
      <c r="H51" s="67">
        <f t="shared" si="20"/>
        <v>51.82828997037493</v>
      </c>
      <c r="I51" s="65">
        <f t="shared" si="14"/>
        <v>4.172177342615182</v>
      </c>
      <c r="J51" s="66">
        <f t="shared" si="15"/>
        <v>8.797822657384819</v>
      </c>
      <c r="K51" s="66">
        <f t="shared" si="21"/>
        <v>12.97</v>
      </c>
      <c r="M51" s="94">
        <v>16</v>
      </c>
      <c r="N51" s="67">
        <f t="shared" si="22"/>
        <v>45.81489262094823</v>
      </c>
      <c r="O51" s="65">
        <f t="shared" si="16"/>
        <v>3.688098855986333</v>
      </c>
      <c r="P51" s="66">
        <f t="shared" si="17"/>
        <v>10.131901144013668</v>
      </c>
      <c r="Q51" s="66">
        <f t="shared" si="23"/>
        <v>13.82</v>
      </c>
    </row>
    <row r="52" spans="1:17" ht="12.75">
      <c r="A52" s="94">
        <v>17</v>
      </c>
      <c r="B52" s="67">
        <f t="shared" si="18"/>
        <v>48.902820678983</v>
      </c>
      <c r="C52" s="65">
        <f t="shared" si="12"/>
        <v>3.9366770646581317</v>
      </c>
      <c r="D52" s="66">
        <f t="shared" si="13"/>
        <v>8.263322935341868</v>
      </c>
      <c r="E52" s="66">
        <f t="shared" si="19"/>
        <v>12.2</v>
      </c>
      <c r="G52" s="94">
        <v>17</v>
      </c>
      <c r="H52" s="67">
        <f t="shared" si="20"/>
        <v>43.03046731299011</v>
      </c>
      <c r="I52" s="65">
        <f t="shared" si="14"/>
        <v>3.4639526186957044</v>
      </c>
      <c r="J52" s="66">
        <f t="shared" si="15"/>
        <v>9.506047381304295</v>
      </c>
      <c r="K52" s="66">
        <f t="shared" si="21"/>
        <v>12.97</v>
      </c>
      <c r="M52" s="94">
        <v>17</v>
      </c>
      <c r="N52" s="67">
        <f t="shared" si="22"/>
        <v>35.68299147693456</v>
      </c>
      <c r="O52" s="65">
        <f t="shared" si="16"/>
        <v>2.8724808138932327</v>
      </c>
      <c r="P52" s="66">
        <f t="shared" si="17"/>
        <v>10.947519186106767</v>
      </c>
      <c r="Q52" s="66">
        <f t="shared" si="23"/>
        <v>13.82</v>
      </c>
    </row>
    <row r="53" spans="1:17" ht="12.75">
      <c r="A53" s="94">
        <v>18</v>
      </c>
      <c r="B53" s="67">
        <f t="shared" si="18"/>
        <v>40.63949774364113</v>
      </c>
      <c r="C53" s="65">
        <f t="shared" si="12"/>
        <v>3.271479568363111</v>
      </c>
      <c r="D53" s="66">
        <f t="shared" si="13"/>
        <v>8.928520431636889</v>
      </c>
      <c r="E53" s="66">
        <f t="shared" si="19"/>
        <v>12.2</v>
      </c>
      <c r="G53" s="94">
        <v>18</v>
      </c>
      <c r="H53" s="67">
        <f t="shared" si="20"/>
        <v>33.52441993168581</v>
      </c>
      <c r="I53" s="65">
        <f t="shared" si="14"/>
        <v>2.6987158045007082</v>
      </c>
      <c r="J53" s="66">
        <f t="shared" si="15"/>
        <v>10.271284195499293</v>
      </c>
      <c r="K53" s="66">
        <f t="shared" si="21"/>
        <v>12.97</v>
      </c>
      <c r="M53" s="94">
        <v>18</v>
      </c>
      <c r="N53" s="67">
        <f t="shared" si="22"/>
        <v>24.735472290827794</v>
      </c>
      <c r="O53" s="65">
        <f t="shared" si="16"/>
        <v>1.9912055194116376</v>
      </c>
      <c r="P53" s="66">
        <f t="shared" si="17"/>
        <v>11.828794480588362</v>
      </c>
      <c r="Q53" s="66">
        <f t="shared" si="23"/>
        <v>13.82</v>
      </c>
    </row>
    <row r="54" spans="1:17" ht="13.5" thickBot="1">
      <c r="A54" s="94">
        <v>19</v>
      </c>
      <c r="B54" s="67">
        <f t="shared" si="18"/>
        <v>31.71097731200424</v>
      </c>
      <c r="C54" s="65">
        <f t="shared" si="12"/>
        <v>2.5527336736163413</v>
      </c>
      <c r="D54" s="66">
        <f t="shared" si="13"/>
        <v>9.647266326383658</v>
      </c>
      <c r="E54" s="66">
        <f t="shared" si="19"/>
        <v>12.2</v>
      </c>
      <c r="G54" s="94">
        <v>19</v>
      </c>
      <c r="H54" s="67">
        <f t="shared" si="20"/>
        <v>23.253135736186522</v>
      </c>
      <c r="I54" s="65">
        <f t="shared" si="14"/>
        <v>1.8718774267630152</v>
      </c>
      <c r="J54" s="66">
        <f t="shared" si="15"/>
        <v>11.098122573236985</v>
      </c>
      <c r="K54" s="66">
        <f t="shared" si="21"/>
        <v>12.97</v>
      </c>
      <c r="M54" s="97">
        <v>19</v>
      </c>
      <c r="N54" s="71">
        <f t="shared" si="22"/>
        <v>12.906677810239431</v>
      </c>
      <c r="O54" s="72">
        <f t="shared" si="16"/>
        <v>1.0389875637242743</v>
      </c>
      <c r="P54" s="73">
        <f t="shared" si="17"/>
        <v>12.781012436275725</v>
      </c>
      <c r="Q54" s="73">
        <f t="shared" si="23"/>
        <v>13.82</v>
      </c>
    </row>
    <row r="55" spans="1:17" ht="13.5" thickBot="1">
      <c r="A55" s="97">
        <v>20</v>
      </c>
      <c r="B55" s="71">
        <f t="shared" si="18"/>
        <v>22.06371098562058</v>
      </c>
      <c r="C55" s="72">
        <f t="shared" si="12"/>
        <v>1.776128734342457</v>
      </c>
      <c r="D55" s="73">
        <f t="shared" si="13"/>
        <v>10.423871265657542</v>
      </c>
      <c r="E55" s="73">
        <f t="shared" si="19"/>
        <v>12.2</v>
      </c>
      <c r="G55" s="97">
        <v>20</v>
      </c>
      <c r="H55" s="71">
        <f t="shared" si="20"/>
        <v>12.155013162949537</v>
      </c>
      <c r="I55" s="72">
        <f t="shared" si="14"/>
        <v>0.9784785596174378</v>
      </c>
      <c r="J55" s="73">
        <f t="shared" si="15"/>
        <v>11.991521440382563</v>
      </c>
      <c r="K55" s="73">
        <f t="shared" si="21"/>
        <v>12.97</v>
      </c>
      <c r="M55" s="98" t="s">
        <v>24</v>
      </c>
      <c r="N55" s="150">
        <f t="shared" si="22"/>
        <v>0.12566537396370592</v>
      </c>
      <c r="O55" s="151">
        <f t="shared" si="16"/>
        <v>0.010116062604078326</v>
      </c>
      <c r="P55" s="103">
        <f t="shared" si="17"/>
        <v>262.56988393739584</v>
      </c>
      <c r="Q55" s="104">
        <f>SUM(Q36:Q54)</f>
        <v>262.5799999999999</v>
      </c>
    </row>
    <row r="56" spans="1:17" ht="13.5" thickBot="1">
      <c r="A56" s="97">
        <v>21</v>
      </c>
      <c r="B56" s="126">
        <f t="shared" si="18"/>
        <v>11.639839719963039</v>
      </c>
      <c r="C56" s="72">
        <f t="shared" si="12"/>
        <v>0.9370070974570247</v>
      </c>
      <c r="D56" s="73">
        <f t="shared" si="13"/>
        <v>11.262992902542974</v>
      </c>
      <c r="E56" s="73">
        <f t="shared" si="19"/>
        <v>12.2</v>
      </c>
      <c r="G56" s="98" t="s">
        <v>24</v>
      </c>
      <c r="H56" s="143">
        <f t="shared" si="20"/>
        <v>0.16349172256697386</v>
      </c>
      <c r="I56" s="101"/>
      <c r="J56" s="101"/>
      <c r="K56" s="102">
        <f>SUM(K36:K55)</f>
        <v>259.40000000000003</v>
      </c>
      <c r="M56" s="138"/>
      <c r="N56" s="139"/>
      <c r="O56" s="155"/>
      <c r="P56" s="156"/>
      <c r="Q56" s="141"/>
    </row>
    <row r="57" spans="1:17" ht="13.5" thickBot="1">
      <c r="A57" s="98" t="s">
        <v>24</v>
      </c>
      <c r="B57" s="152">
        <f t="shared" si="18"/>
        <v>0.37684681742006454</v>
      </c>
      <c r="C57" s="99"/>
      <c r="D57" s="99"/>
      <c r="E57" s="100">
        <f>SUM(E36:E56)</f>
        <v>256.19999999999993</v>
      </c>
      <c r="G57" s="153"/>
      <c r="H57" s="139"/>
      <c r="I57" s="154"/>
      <c r="J57" s="154"/>
      <c r="K57" s="154"/>
      <c r="M57" s="153"/>
      <c r="N57" s="139"/>
      <c r="O57" s="154"/>
      <c r="P57" s="154"/>
      <c r="Q57" s="154"/>
    </row>
    <row r="59" spans="3:18" ht="12.75">
      <c r="C59" s="88" t="s">
        <v>32</v>
      </c>
      <c r="D59" s="89"/>
      <c r="E59" s="90"/>
      <c r="F59" s="91"/>
      <c r="G59" s="92"/>
      <c r="H59" s="92"/>
      <c r="I59" s="92"/>
      <c r="J59" s="91"/>
      <c r="K59" s="93"/>
      <c r="L59" s="88"/>
      <c r="M59" s="80"/>
      <c r="N59" s="80"/>
      <c r="O59" s="75"/>
      <c r="P59" s="75"/>
      <c r="Q59" s="11"/>
      <c r="R59" s="11"/>
    </row>
    <row r="60" spans="13:18" ht="12.75">
      <c r="M60" s="80"/>
      <c r="N60" s="80"/>
      <c r="O60" s="75"/>
      <c r="P60" s="75"/>
      <c r="Q60" s="11"/>
      <c r="R60" s="11"/>
    </row>
    <row r="61" spans="3:18" ht="12.75">
      <c r="C61" s="31" t="s">
        <v>15</v>
      </c>
      <c r="D61" s="11"/>
      <c r="E61" s="11"/>
      <c r="I61" s="79" t="s">
        <v>16</v>
      </c>
      <c r="J61" s="11"/>
      <c r="K61" s="11"/>
      <c r="O61" s="4" t="s">
        <v>17</v>
      </c>
      <c r="P61" s="11"/>
      <c r="Q61" s="11"/>
      <c r="R61" s="11"/>
    </row>
    <row r="62" spans="1:18" ht="24">
      <c r="A62" s="63" t="s">
        <v>21</v>
      </c>
      <c r="B62" s="64" t="s">
        <v>29</v>
      </c>
      <c r="C62" s="64" t="s">
        <v>23</v>
      </c>
      <c r="D62" s="64" t="s">
        <v>18</v>
      </c>
      <c r="E62" s="64" t="s">
        <v>30</v>
      </c>
      <c r="G62" s="63" t="s">
        <v>21</v>
      </c>
      <c r="H62" s="64" t="s">
        <v>29</v>
      </c>
      <c r="I62" s="64" t="s">
        <v>23</v>
      </c>
      <c r="J62" s="64" t="s">
        <v>18</v>
      </c>
      <c r="K62" s="64" t="s">
        <v>30</v>
      </c>
      <c r="M62" s="63" t="s">
        <v>21</v>
      </c>
      <c r="N62" s="64" t="s">
        <v>29</v>
      </c>
      <c r="O62" s="64" t="s">
        <v>23</v>
      </c>
      <c r="P62" s="64" t="s">
        <v>18</v>
      </c>
      <c r="Q62" s="64" t="s">
        <v>30</v>
      </c>
      <c r="R62" s="11"/>
    </row>
    <row r="63" spans="1:17" ht="12.75">
      <c r="A63" s="63">
        <v>1</v>
      </c>
      <c r="B63" s="68">
        <f>$H$6</f>
        <v>121.81131985662657</v>
      </c>
      <c r="C63" s="65">
        <f>B63*$B$7/100</f>
        <v>9.80581124845844</v>
      </c>
      <c r="D63" s="66">
        <f>E63-C63</f>
        <v>1.5141887515415604</v>
      </c>
      <c r="E63" s="66">
        <v>11.32</v>
      </c>
      <c r="G63" s="63">
        <v>1</v>
      </c>
      <c r="H63" s="68">
        <f>$N$7</f>
        <v>126.903704884068</v>
      </c>
      <c r="I63" s="65">
        <f>H63*$B$7/100</f>
        <v>10.215748243167475</v>
      </c>
      <c r="J63" s="66">
        <f>K63-I63</f>
        <v>1.7242517568325244</v>
      </c>
      <c r="K63" s="66">
        <v>11.94</v>
      </c>
      <c r="M63" s="63">
        <v>1</v>
      </c>
      <c r="N63" s="68">
        <f>$T$8</f>
        <v>132.27454427269623</v>
      </c>
      <c r="O63" s="65">
        <f>N63*$B$7/100</f>
        <v>10.648100813952048</v>
      </c>
      <c r="P63" s="66">
        <f>Q63-O63</f>
        <v>1.971899186047951</v>
      </c>
      <c r="Q63" s="66">
        <v>12.62</v>
      </c>
    </row>
    <row r="64" spans="1:17" ht="12.75">
      <c r="A64" s="63">
        <v>2</v>
      </c>
      <c r="B64" s="67">
        <f>B63-D63</f>
        <v>120.29713110508501</v>
      </c>
      <c r="C64" s="65">
        <f aca="true" t="shared" si="24" ref="C64:C88">B64*$B$7/100</f>
        <v>9.683919053959345</v>
      </c>
      <c r="D64" s="66">
        <f aca="true" t="shared" si="25" ref="D64:D88">E64-C64</f>
        <v>1.6360809460406553</v>
      </c>
      <c r="E64" s="66">
        <f>E63</f>
        <v>11.32</v>
      </c>
      <c r="G64" s="63">
        <v>2</v>
      </c>
      <c r="H64" s="67">
        <f>H63-J63</f>
        <v>125.17945312723548</v>
      </c>
      <c r="I64" s="65">
        <f aca="true" t="shared" si="26" ref="I64:I87">H64*$B$7/100</f>
        <v>10.076945976742456</v>
      </c>
      <c r="J64" s="66">
        <f aca="true" t="shared" si="27" ref="J64:J87">K64-I64</f>
        <v>1.8630540232575434</v>
      </c>
      <c r="K64" s="66">
        <f>K63</f>
        <v>11.94</v>
      </c>
      <c r="M64" s="63">
        <v>2</v>
      </c>
      <c r="N64" s="67">
        <f>N63-P63</f>
        <v>130.30264508664828</v>
      </c>
      <c r="O64" s="65">
        <f aca="true" t="shared" si="28" ref="O64:O86">N64*$B$7/100</f>
        <v>10.489362929475186</v>
      </c>
      <c r="P64" s="66">
        <f aca="true" t="shared" si="29" ref="P64:P86">Q64-O64</f>
        <v>2.1306370705248128</v>
      </c>
      <c r="Q64" s="66">
        <f>Q63</f>
        <v>12.62</v>
      </c>
    </row>
    <row r="65" spans="1:17" ht="12.75">
      <c r="A65" s="63">
        <v>3</v>
      </c>
      <c r="B65" s="67">
        <f aca="true" t="shared" si="30" ref="B65:B89">B64-D64</f>
        <v>118.66105015904436</v>
      </c>
      <c r="C65" s="65">
        <f t="shared" si="24"/>
        <v>9.552214537803073</v>
      </c>
      <c r="D65" s="66">
        <f t="shared" si="25"/>
        <v>1.7677854621969278</v>
      </c>
      <c r="E65" s="66">
        <f aca="true" t="shared" si="31" ref="E65:E88">E64</f>
        <v>11.32</v>
      </c>
      <c r="G65" s="63">
        <v>3</v>
      </c>
      <c r="H65" s="67">
        <f aca="true" t="shared" si="32" ref="H65:H88">H64-J64</f>
        <v>123.31639910397793</v>
      </c>
      <c r="I65" s="65">
        <f t="shared" si="26"/>
        <v>9.926970127870225</v>
      </c>
      <c r="J65" s="66">
        <f t="shared" si="27"/>
        <v>2.013029872129774</v>
      </c>
      <c r="K65" s="66">
        <f aca="true" t="shared" si="33" ref="K65:K87">K64</f>
        <v>11.94</v>
      </c>
      <c r="M65" s="63">
        <v>3</v>
      </c>
      <c r="N65" s="67">
        <f aca="true" t="shared" si="34" ref="N65:N87">N64-P64</f>
        <v>128.17200801612347</v>
      </c>
      <c r="O65" s="65">
        <f t="shared" si="28"/>
        <v>10.31784664529794</v>
      </c>
      <c r="P65" s="66">
        <f t="shared" si="29"/>
        <v>2.3021533547020585</v>
      </c>
      <c r="Q65" s="66">
        <f aca="true" t="shared" si="35" ref="Q65:Q86">Q64</f>
        <v>12.62</v>
      </c>
    </row>
    <row r="66" spans="1:17" ht="12.75">
      <c r="A66" s="63">
        <v>4</v>
      </c>
      <c r="B66" s="67">
        <f t="shared" si="30"/>
        <v>116.89326469684744</v>
      </c>
      <c r="C66" s="65">
        <f t="shared" si="24"/>
        <v>9.40990780809622</v>
      </c>
      <c r="D66" s="66">
        <f t="shared" si="25"/>
        <v>1.9100921919037805</v>
      </c>
      <c r="E66" s="66">
        <f t="shared" si="31"/>
        <v>11.32</v>
      </c>
      <c r="G66" s="63">
        <v>4</v>
      </c>
      <c r="H66" s="67">
        <f t="shared" si="32"/>
        <v>121.30336923184815</v>
      </c>
      <c r="I66" s="65">
        <f t="shared" si="26"/>
        <v>9.764921223163777</v>
      </c>
      <c r="J66" s="66">
        <f t="shared" si="27"/>
        <v>2.175078776836223</v>
      </c>
      <c r="K66" s="66">
        <f t="shared" si="33"/>
        <v>11.94</v>
      </c>
      <c r="M66" s="63">
        <v>4</v>
      </c>
      <c r="N66" s="67">
        <f t="shared" si="34"/>
        <v>125.86985466142141</v>
      </c>
      <c r="O66" s="65">
        <f t="shared" si="28"/>
        <v>10.132523300244424</v>
      </c>
      <c r="P66" s="66">
        <f t="shared" si="29"/>
        <v>2.4874766997555753</v>
      </c>
      <c r="Q66" s="66">
        <f t="shared" si="35"/>
        <v>12.62</v>
      </c>
    </row>
    <row r="67" spans="1:17" ht="12.75">
      <c r="A67" s="63">
        <v>5</v>
      </c>
      <c r="B67" s="67">
        <f t="shared" si="30"/>
        <v>114.98317250494365</v>
      </c>
      <c r="C67" s="65">
        <f t="shared" si="24"/>
        <v>9.256145386647965</v>
      </c>
      <c r="D67" s="66">
        <f t="shared" si="25"/>
        <v>2.063854613352035</v>
      </c>
      <c r="E67" s="66">
        <f t="shared" si="31"/>
        <v>11.32</v>
      </c>
      <c r="G67" s="63">
        <v>5</v>
      </c>
      <c r="H67" s="67">
        <f t="shared" si="32"/>
        <v>119.12829045501192</v>
      </c>
      <c r="I67" s="65">
        <f t="shared" si="26"/>
        <v>9.58982738162846</v>
      </c>
      <c r="J67" s="66">
        <f t="shared" si="27"/>
        <v>2.3501726183715395</v>
      </c>
      <c r="K67" s="66">
        <f t="shared" si="33"/>
        <v>11.94</v>
      </c>
      <c r="M67" s="63">
        <v>5</v>
      </c>
      <c r="N67" s="67">
        <f t="shared" si="34"/>
        <v>123.38237796166584</v>
      </c>
      <c r="O67" s="65">
        <f t="shared" si="28"/>
        <v>9.932281425914102</v>
      </c>
      <c r="P67" s="66">
        <f t="shared" si="29"/>
        <v>2.6877185740858973</v>
      </c>
      <c r="Q67" s="66">
        <f t="shared" si="35"/>
        <v>12.62</v>
      </c>
    </row>
    <row r="68" spans="1:17" ht="12.75">
      <c r="A68" s="63">
        <v>6</v>
      </c>
      <c r="B68" s="67">
        <f t="shared" si="30"/>
        <v>112.91931789159162</v>
      </c>
      <c r="C68" s="65">
        <f t="shared" si="24"/>
        <v>9.090005090273127</v>
      </c>
      <c r="D68" s="66">
        <f t="shared" si="25"/>
        <v>2.229994909726873</v>
      </c>
      <c r="E68" s="66">
        <f t="shared" si="31"/>
        <v>11.32</v>
      </c>
      <c r="G68" s="63">
        <v>6</v>
      </c>
      <c r="H68" s="67">
        <f t="shared" si="32"/>
        <v>116.77811783664038</v>
      </c>
      <c r="I68" s="65">
        <f t="shared" si="26"/>
        <v>9.400638485849552</v>
      </c>
      <c r="J68" s="66">
        <f t="shared" si="27"/>
        <v>2.539361514150448</v>
      </c>
      <c r="K68" s="66">
        <f t="shared" si="33"/>
        <v>11.94</v>
      </c>
      <c r="M68" s="63">
        <v>6</v>
      </c>
      <c r="N68" s="67">
        <f t="shared" si="34"/>
        <v>120.69465938757995</v>
      </c>
      <c r="O68" s="65">
        <f t="shared" si="28"/>
        <v>9.715920080700187</v>
      </c>
      <c r="P68" s="66">
        <f t="shared" si="29"/>
        <v>2.9040799192998126</v>
      </c>
      <c r="Q68" s="66">
        <f t="shared" si="35"/>
        <v>12.62</v>
      </c>
    </row>
    <row r="69" spans="1:17" ht="12.75">
      <c r="A69" s="63">
        <v>7</v>
      </c>
      <c r="B69" s="67">
        <f t="shared" si="30"/>
        <v>110.68932298186475</v>
      </c>
      <c r="C69" s="65">
        <f t="shared" si="24"/>
        <v>8.910490500040114</v>
      </c>
      <c r="D69" s="66">
        <f t="shared" si="25"/>
        <v>2.4095094999598867</v>
      </c>
      <c r="E69" s="66">
        <f t="shared" si="31"/>
        <v>11.32</v>
      </c>
      <c r="G69" s="63">
        <v>7</v>
      </c>
      <c r="H69" s="67">
        <f t="shared" si="32"/>
        <v>114.23875632248993</v>
      </c>
      <c r="I69" s="65">
        <f t="shared" si="26"/>
        <v>9.19621988396044</v>
      </c>
      <c r="J69" s="66">
        <f t="shared" si="27"/>
        <v>2.7437801160395594</v>
      </c>
      <c r="K69" s="66">
        <f t="shared" si="33"/>
        <v>11.94</v>
      </c>
      <c r="M69" s="63">
        <v>7</v>
      </c>
      <c r="N69" s="67">
        <f t="shared" si="34"/>
        <v>117.79057946828013</v>
      </c>
      <c r="O69" s="65">
        <f t="shared" si="28"/>
        <v>9.482141647196551</v>
      </c>
      <c r="P69" s="66">
        <f t="shared" si="29"/>
        <v>3.1378583528034483</v>
      </c>
      <c r="Q69" s="66">
        <f t="shared" si="35"/>
        <v>12.62</v>
      </c>
    </row>
    <row r="70" spans="1:17" ht="12.75">
      <c r="A70" s="63">
        <v>8</v>
      </c>
      <c r="B70" s="67">
        <f t="shared" si="30"/>
        <v>108.27981348190487</v>
      </c>
      <c r="C70" s="65">
        <f t="shared" si="24"/>
        <v>8.716524985293342</v>
      </c>
      <c r="D70" s="66">
        <f t="shared" si="25"/>
        <v>2.6034750147066585</v>
      </c>
      <c r="E70" s="66">
        <f t="shared" si="31"/>
        <v>11.32</v>
      </c>
      <c r="G70" s="63">
        <v>8</v>
      </c>
      <c r="H70" s="67">
        <f t="shared" si="32"/>
        <v>111.49497620645037</v>
      </c>
      <c r="I70" s="65">
        <f t="shared" si="26"/>
        <v>8.975345584619255</v>
      </c>
      <c r="J70" s="66">
        <f t="shared" si="27"/>
        <v>2.9646544153807444</v>
      </c>
      <c r="K70" s="66">
        <f t="shared" si="33"/>
        <v>11.94</v>
      </c>
      <c r="M70" s="63">
        <v>8</v>
      </c>
      <c r="N70" s="67">
        <f t="shared" si="34"/>
        <v>114.65272111547668</v>
      </c>
      <c r="O70" s="65">
        <f t="shared" si="28"/>
        <v>9.229544049795873</v>
      </c>
      <c r="P70" s="66">
        <f t="shared" si="29"/>
        <v>3.3904559502041263</v>
      </c>
      <c r="Q70" s="66">
        <f t="shared" si="35"/>
        <v>12.62</v>
      </c>
    </row>
    <row r="71" spans="1:17" ht="12.75">
      <c r="A71" s="63">
        <v>9</v>
      </c>
      <c r="B71" s="67">
        <f t="shared" si="30"/>
        <v>105.6763384671982</v>
      </c>
      <c r="C71" s="65">
        <f t="shared" si="24"/>
        <v>8.506945246609456</v>
      </c>
      <c r="D71" s="66">
        <f t="shared" si="25"/>
        <v>2.813054753390544</v>
      </c>
      <c r="E71" s="66">
        <f t="shared" si="31"/>
        <v>11.32</v>
      </c>
      <c r="G71" s="63">
        <v>9</v>
      </c>
      <c r="H71" s="67">
        <f t="shared" si="32"/>
        <v>108.53032179106962</v>
      </c>
      <c r="I71" s="65">
        <f t="shared" si="26"/>
        <v>8.736690904181105</v>
      </c>
      <c r="J71" s="66">
        <f t="shared" si="27"/>
        <v>3.203309095818895</v>
      </c>
      <c r="K71" s="66">
        <f t="shared" si="33"/>
        <v>11.94</v>
      </c>
      <c r="M71" s="63">
        <v>9</v>
      </c>
      <c r="N71" s="67">
        <f t="shared" si="34"/>
        <v>111.26226516527255</v>
      </c>
      <c r="O71" s="65">
        <f t="shared" si="28"/>
        <v>8.95661234580444</v>
      </c>
      <c r="P71" s="66">
        <f t="shared" si="29"/>
        <v>3.6633876541955583</v>
      </c>
      <c r="Q71" s="66">
        <f t="shared" si="35"/>
        <v>12.62</v>
      </c>
    </row>
    <row r="72" spans="1:17" ht="12.75">
      <c r="A72" s="63">
        <v>10</v>
      </c>
      <c r="B72" s="67">
        <f t="shared" si="30"/>
        <v>102.86328371380766</v>
      </c>
      <c r="C72" s="65">
        <f t="shared" si="24"/>
        <v>8.280494338961518</v>
      </c>
      <c r="D72" s="66">
        <f t="shared" si="25"/>
        <v>3.0395056610384827</v>
      </c>
      <c r="E72" s="66">
        <f t="shared" si="31"/>
        <v>11.32</v>
      </c>
      <c r="G72" s="63">
        <v>10</v>
      </c>
      <c r="H72" s="67">
        <f t="shared" si="32"/>
        <v>105.32701269525073</v>
      </c>
      <c r="I72" s="65">
        <f t="shared" si="26"/>
        <v>8.478824521967685</v>
      </c>
      <c r="J72" s="66">
        <f t="shared" si="27"/>
        <v>3.461175478032315</v>
      </c>
      <c r="K72" s="66">
        <f t="shared" si="33"/>
        <v>11.94</v>
      </c>
      <c r="M72" s="63">
        <v>10</v>
      </c>
      <c r="N72" s="67">
        <f t="shared" si="34"/>
        <v>107.59887751107699</v>
      </c>
      <c r="O72" s="65">
        <f t="shared" si="28"/>
        <v>8.6617096396417</v>
      </c>
      <c r="P72" s="66">
        <f t="shared" si="29"/>
        <v>3.9582903603582995</v>
      </c>
      <c r="Q72" s="66">
        <f t="shared" si="35"/>
        <v>12.62</v>
      </c>
    </row>
    <row r="73" spans="1:17" ht="12.75">
      <c r="A73" s="63">
        <v>11</v>
      </c>
      <c r="B73" s="67">
        <f t="shared" si="30"/>
        <v>99.82377805276917</v>
      </c>
      <c r="C73" s="65">
        <f t="shared" si="24"/>
        <v>8.03581413324792</v>
      </c>
      <c r="D73" s="66">
        <f t="shared" si="25"/>
        <v>3.2841858667520807</v>
      </c>
      <c r="E73" s="66">
        <f t="shared" si="31"/>
        <v>11.32</v>
      </c>
      <c r="G73" s="63">
        <v>11</v>
      </c>
      <c r="H73" s="67">
        <f t="shared" si="32"/>
        <v>101.86583721721841</v>
      </c>
      <c r="I73" s="65">
        <f t="shared" si="26"/>
        <v>8.200199895986083</v>
      </c>
      <c r="J73" s="66">
        <f t="shared" si="27"/>
        <v>3.7398001040139164</v>
      </c>
      <c r="K73" s="66">
        <f t="shared" si="33"/>
        <v>11.94</v>
      </c>
      <c r="M73" s="63">
        <v>11</v>
      </c>
      <c r="N73" s="67">
        <f t="shared" si="34"/>
        <v>103.64058715071869</v>
      </c>
      <c r="O73" s="65">
        <f t="shared" si="28"/>
        <v>8.343067265632854</v>
      </c>
      <c r="P73" s="66">
        <f t="shared" si="29"/>
        <v>4.276932734367145</v>
      </c>
      <c r="Q73" s="66">
        <f t="shared" si="35"/>
        <v>12.62</v>
      </c>
    </row>
    <row r="74" spans="1:17" ht="12.75">
      <c r="A74" s="63">
        <v>12</v>
      </c>
      <c r="B74" s="67">
        <f t="shared" si="30"/>
        <v>96.53959218601709</v>
      </c>
      <c r="C74" s="65">
        <f t="shared" si="24"/>
        <v>7.771437170974377</v>
      </c>
      <c r="D74" s="66">
        <f t="shared" si="25"/>
        <v>3.5485628290256237</v>
      </c>
      <c r="E74" s="66">
        <f t="shared" si="31"/>
        <v>11.32</v>
      </c>
      <c r="G74" s="63">
        <v>12</v>
      </c>
      <c r="H74" s="67">
        <f t="shared" si="32"/>
        <v>98.12603711320449</v>
      </c>
      <c r="I74" s="65">
        <f t="shared" si="26"/>
        <v>7.899145987612963</v>
      </c>
      <c r="J74" s="66">
        <f t="shared" si="27"/>
        <v>4.040854012387037</v>
      </c>
      <c r="K74" s="66">
        <f t="shared" si="33"/>
        <v>11.94</v>
      </c>
      <c r="M74" s="63">
        <v>12</v>
      </c>
      <c r="N74" s="67">
        <f t="shared" si="34"/>
        <v>99.36365441635154</v>
      </c>
      <c r="O74" s="65">
        <f t="shared" si="28"/>
        <v>7.998774180516299</v>
      </c>
      <c r="P74" s="66">
        <f t="shared" si="29"/>
        <v>4.6212258194837</v>
      </c>
      <c r="Q74" s="66">
        <f t="shared" si="35"/>
        <v>12.62</v>
      </c>
    </row>
    <row r="75" spans="1:17" ht="12.75">
      <c r="A75" s="63">
        <v>13</v>
      </c>
      <c r="B75" s="67">
        <f t="shared" si="30"/>
        <v>92.99102935699146</v>
      </c>
      <c r="C75" s="65">
        <f t="shared" si="24"/>
        <v>7.485777863237813</v>
      </c>
      <c r="D75" s="66">
        <f t="shared" si="25"/>
        <v>3.834222136762187</v>
      </c>
      <c r="E75" s="66">
        <f t="shared" si="31"/>
        <v>11.32</v>
      </c>
      <c r="G75" s="63">
        <v>13</v>
      </c>
      <c r="H75" s="67">
        <f t="shared" si="32"/>
        <v>94.08518310081746</v>
      </c>
      <c r="I75" s="65">
        <f t="shared" si="26"/>
        <v>7.573857239615807</v>
      </c>
      <c r="J75" s="66">
        <f t="shared" si="27"/>
        <v>4.366142760384193</v>
      </c>
      <c r="K75" s="66">
        <f t="shared" si="33"/>
        <v>11.94</v>
      </c>
      <c r="M75" s="63">
        <v>13</v>
      </c>
      <c r="N75" s="67">
        <f t="shared" si="34"/>
        <v>94.74242859686784</v>
      </c>
      <c r="O75" s="65">
        <f t="shared" si="28"/>
        <v>7.626765502047862</v>
      </c>
      <c r="P75" s="66">
        <f t="shared" si="29"/>
        <v>4.9932344979521375</v>
      </c>
      <c r="Q75" s="66">
        <f t="shared" si="35"/>
        <v>12.62</v>
      </c>
    </row>
    <row r="76" spans="1:17" ht="12.75">
      <c r="A76" s="63">
        <v>14</v>
      </c>
      <c r="B76" s="67">
        <f t="shared" si="30"/>
        <v>89.15680722022927</v>
      </c>
      <c r="C76" s="65">
        <f t="shared" si="24"/>
        <v>7.177122981228457</v>
      </c>
      <c r="D76" s="66">
        <f t="shared" si="25"/>
        <v>4.142877018771543</v>
      </c>
      <c r="E76" s="66">
        <f t="shared" si="31"/>
        <v>11.32</v>
      </c>
      <c r="G76" s="63">
        <v>14</v>
      </c>
      <c r="H76" s="67">
        <f t="shared" si="32"/>
        <v>89.71904034043327</v>
      </c>
      <c r="I76" s="65">
        <f t="shared" si="26"/>
        <v>7.222382747404879</v>
      </c>
      <c r="J76" s="66">
        <f t="shared" si="27"/>
        <v>4.7176172525951205</v>
      </c>
      <c r="K76" s="66">
        <f t="shared" si="33"/>
        <v>11.94</v>
      </c>
      <c r="M76" s="63">
        <v>14</v>
      </c>
      <c r="N76" s="67">
        <f t="shared" si="34"/>
        <v>89.7491940989157</v>
      </c>
      <c r="O76" s="65">
        <f t="shared" si="28"/>
        <v>7.224810124962715</v>
      </c>
      <c r="P76" s="66">
        <f t="shared" si="29"/>
        <v>5.395189875037285</v>
      </c>
      <c r="Q76" s="66">
        <f t="shared" si="35"/>
        <v>12.62</v>
      </c>
    </row>
    <row r="77" spans="1:17" ht="12.75">
      <c r="A77" s="70">
        <v>15</v>
      </c>
      <c r="B77" s="71">
        <f t="shared" si="30"/>
        <v>85.01393020145773</v>
      </c>
      <c r="C77" s="72">
        <f t="shared" si="24"/>
        <v>6.843621381217348</v>
      </c>
      <c r="D77" s="73">
        <f t="shared" si="25"/>
        <v>4.476378618782652</v>
      </c>
      <c r="E77" s="66">
        <f t="shared" si="31"/>
        <v>11.32</v>
      </c>
      <c r="G77" s="70">
        <v>15</v>
      </c>
      <c r="H77" s="71">
        <f t="shared" si="32"/>
        <v>85.00142308783815</v>
      </c>
      <c r="I77" s="72">
        <f t="shared" si="26"/>
        <v>6.842614558570972</v>
      </c>
      <c r="J77" s="73">
        <f t="shared" si="27"/>
        <v>5.097385441429028</v>
      </c>
      <c r="K77" s="66">
        <f t="shared" si="33"/>
        <v>11.94</v>
      </c>
      <c r="M77" s="70">
        <v>15</v>
      </c>
      <c r="N77" s="71">
        <f t="shared" si="34"/>
        <v>84.3540042238784</v>
      </c>
      <c r="O77" s="72">
        <f t="shared" si="28"/>
        <v>6.790497340022212</v>
      </c>
      <c r="P77" s="73">
        <f t="shared" si="29"/>
        <v>5.829502659977787</v>
      </c>
      <c r="Q77" s="66">
        <f t="shared" si="35"/>
        <v>12.62</v>
      </c>
    </row>
    <row r="78" spans="1:17" ht="12.75">
      <c r="A78" s="94">
        <v>16</v>
      </c>
      <c r="B78" s="67">
        <f t="shared" si="30"/>
        <v>80.53755158267508</v>
      </c>
      <c r="C78" s="65">
        <f t="shared" si="24"/>
        <v>6.483272902405345</v>
      </c>
      <c r="D78" s="66">
        <f t="shared" si="25"/>
        <v>4.836727097594656</v>
      </c>
      <c r="E78" s="66">
        <f t="shared" si="31"/>
        <v>11.32</v>
      </c>
      <c r="G78" s="94">
        <v>16</v>
      </c>
      <c r="H78" s="67">
        <f t="shared" si="32"/>
        <v>79.90403764640912</v>
      </c>
      <c r="I78" s="65">
        <f t="shared" si="26"/>
        <v>6.432275030535935</v>
      </c>
      <c r="J78" s="66">
        <f t="shared" si="27"/>
        <v>5.507724969464064</v>
      </c>
      <c r="K78" s="66">
        <f t="shared" si="33"/>
        <v>11.94</v>
      </c>
      <c r="M78" s="94">
        <v>16</v>
      </c>
      <c r="N78" s="67">
        <f t="shared" si="34"/>
        <v>78.52450156390061</v>
      </c>
      <c r="O78" s="65">
        <f t="shared" si="28"/>
        <v>6.321222375894</v>
      </c>
      <c r="P78" s="66">
        <f t="shared" si="29"/>
        <v>6.298777624105999</v>
      </c>
      <c r="Q78" s="66">
        <f t="shared" si="35"/>
        <v>12.62</v>
      </c>
    </row>
    <row r="79" spans="1:17" ht="12.75">
      <c r="A79" s="94">
        <v>17</v>
      </c>
      <c r="B79" s="67">
        <f t="shared" si="30"/>
        <v>75.70082448508042</v>
      </c>
      <c r="C79" s="65">
        <f t="shared" si="24"/>
        <v>6.093916371048974</v>
      </c>
      <c r="D79" s="66">
        <f t="shared" si="25"/>
        <v>5.226083628951026</v>
      </c>
      <c r="E79" s="66">
        <f t="shared" si="31"/>
        <v>11.32</v>
      </c>
      <c r="G79" s="94">
        <v>17</v>
      </c>
      <c r="H79" s="67">
        <f t="shared" si="32"/>
        <v>74.39631267694506</v>
      </c>
      <c r="I79" s="65">
        <f t="shared" si="26"/>
        <v>5.988903170494078</v>
      </c>
      <c r="J79" s="66">
        <f t="shared" si="27"/>
        <v>5.9510968295059214</v>
      </c>
      <c r="K79" s="66">
        <f t="shared" si="33"/>
        <v>11.94</v>
      </c>
      <c r="M79" s="94">
        <v>17</v>
      </c>
      <c r="N79" s="67">
        <f t="shared" si="34"/>
        <v>72.22572393979462</v>
      </c>
      <c r="O79" s="65">
        <f t="shared" si="28"/>
        <v>5.814170777153468</v>
      </c>
      <c r="P79" s="66">
        <f t="shared" si="29"/>
        <v>6.805829222846532</v>
      </c>
      <c r="Q79" s="66">
        <f t="shared" si="35"/>
        <v>12.62</v>
      </c>
    </row>
    <row r="80" spans="1:17" ht="12.75">
      <c r="A80" s="94">
        <v>18</v>
      </c>
      <c r="B80" s="67">
        <f t="shared" si="30"/>
        <v>70.47474085612939</v>
      </c>
      <c r="C80" s="65">
        <f t="shared" si="24"/>
        <v>5.673216638918416</v>
      </c>
      <c r="D80" s="66">
        <f t="shared" si="25"/>
        <v>5.646783361081584</v>
      </c>
      <c r="E80" s="66">
        <f t="shared" si="31"/>
        <v>11.32</v>
      </c>
      <c r="G80" s="94">
        <v>18</v>
      </c>
      <c r="H80" s="67">
        <f t="shared" si="32"/>
        <v>68.44521584743913</v>
      </c>
      <c r="I80" s="65">
        <f t="shared" si="26"/>
        <v>5.50983987571885</v>
      </c>
      <c r="J80" s="66">
        <f t="shared" si="27"/>
        <v>6.43016012428115</v>
      </c>
      <c r="K80" s="66">
        <f t="shared" si="33"/>
        <v>11.94</v>
      </c>
      <c r="M80" s="94">
        <v>18</v>
      </c>
      <c r="N80" s="67">
        <f t="shared" si="34"/>
        <v>65.4198947169481</v>
      </c>
      <c r="O80" s="65">
        <f t="shared" si="28"/>
        <v>5.266301524714322</v>
      </c>
      <c r="P80" s="66">
        <f t="shared" si="29"/>
        <v>7.353698475285677</v>
      </c>
      <c r="Q80" s="66">
        <f t="shared" si="35"/>
        <v>12.62</v>
      </c>
    </row>
    <row r="81" spans="1:17" ht="12.75">
      <c r="A81" s="94">
        <v>19</v>
      </c>
      <c r="B81" s="67">
        <f t="shared" si="30"/>
        <v>64.8279574950478</v>
      </c>
      <c r="C81" s="65">
        <f t="shared" si="24"/>
        <v>5.218650578351348</v>
      </c>
      <c r="D81" s="66">
        <f t="shared" si="25"/>
        <v>6.101349421648652</v>
      </c>
      <c r="E81" s="66">
        <f t="shared" si="31"/>
        <v>11.32</v>
      </c>
      <c r="G81" s="94">
        <v>19</v>
      </c>
      <c r="H81" s="67">
        <f t="shared" si="32"/>
        <v>62.01505572315798</v>
      </c>
      <c r="I81" s="65">
        <f t="shared" si="26"/>
        <v>4.992211985714218</v>
      </c>
      <c r="J81" s="66">
        <f t="shared" si="27"/>
        <v>6.9477880142857815</v>
      </c>
      <c r="K81" s="66">
        <f t="shared" si="33"/>
        <v>11.94</v>
      </c>
      <c r="M81" s="94">
        <v>19</v>
      </c>
      <c r="N81" s="67">
        <f t="shared" si="34"/>
        <v>58.06619624166242</v>
      </c>
      <c r="O81" s="65">
        <f t="shared" si="28"/>
        <v>4.674328797453825</v>
      </c>
      <c r="P81" s="66">
        <f t="shared" si="29"/>
        <v>7.945671202546174</v>
      </c>
      <c r="Q81" s="66">
        <f t="shared" si="35"/>
        <v>12.62</v>
      </c>
    </row>
    <row r="82" spans="1:17" ht="12.75">
      <c r="A82" s="97">
        <v>20</v>
      </c>
      <c r="B82" s="71">
        <f t="shared" si="30"/>
        <v>58.72660807339915</v>
      </c>
      <c r="C82" s="72">
        <f t="shared" si="24"/>
        <v>4.727491949908632</v>
      </c>
      <c r="D82" s="73">
        <f t="shared" si="25"/>
        <v>6.592508050091368</v>
      </c>
      <c r="E82" s="73">
        <f t="shared" si="31"/>
        <v>11.32</v>
      </c>
      <c r="G82" s="97">
        <v>20</v>
      </c>
      <c r="H82" s="71">
        <f t="shared" si="32"/>
        <v>55.067267708872194</v>
      </c>
      <c r="I82" s="72">
        <f t="shared" si="26"/>
        <v>4.432915050564212</v>
      </c>
      <c r="J82" s="73">
        <f t="shared" si="27"/>
        <v>7.507084949435788</v>
      </c>
      <c r="K82" s="73">
        <f t="shared" si="33"/>
        <v>11.94</v>
      </c>
      <c r="M82" s="97">
        <v>20</v>
      </c>
      <c r="N82" s="71">
        <f t="shared" si="34"/>
        <v>50.120525039116245</v>
      </c>
      <c r="O82" s="72">
        <f t="shared" si="28"/>
        <v>4.034702265648858</v>
      </c>
      <c r="P82" s="73">
        <f t="shared" si="29"/>
        <v>8.58529773435114</v>
      </c>
      <c r="Q82" s="73">
        <f t="shared" si="35"/>
        <v>12.62</v>
      </c>
    </row>
    <row r="83" spans="1:17" ht="12.75">
      <c r="A83" s="94">
        <v>21</v>
      </c>
      <c r="B83" s="71">
        <f t="shared" si="30"/>
        <v>52.13410002330778</v>
      </c>
      <c r="C83" s="72">
        <f t="shared" si="24"/>
        <v>4.196795051876276</v>
      </c>
      <c r="D83" s="73">
        <f t="shared" si="25"/>
        <v>7.123204948123724</v>
      </c>
      <c r="E83" s="73">
        <f t="shared" si="31"/>
        <v>11.32</v>
      </c>
      <c r="G83" s="94">
        <v>21</v>
      </c>
      <c r="H83" s="71">
        <f t="shared" si="32"/>
        <v>47.56018275943641</v>
      </c>
      <c r="I83" s="72">
        <f t="shared" si="26"/>
        <v>3.828594712134631</v>
      </c>
      <c r="J83" s="73">
        <f t="shared" si="27"/>
        <v>8.111405287865368</v>
      </c>
      <c r="K83" s="73">
        <f t="shared" si="33"/>
        <v>11.94</v>
      </c>
      <c r="M83" s="94">
        <v>21</v>
      </c>
      <c r="N83" s="71">
        <f t="shared" si="34"/>
        <v>41.5352273047651</v>
      </c>
      <c r="O83" s="72">
        <f t="shared" si="28"/>
        <v>3.343585798033591</v>
      </c>
      <c r="P83" s="73">
        <f t="shared" si="29"/>
        <v>9.276414201966409</v>
      </c>
      <c r="Q83" s="73">
        <f t="shared" si="35"/>
        <v>12.62</v>
      </c>
    </row>
    <row r="84" spans="1:17" ht="12.75">
      <c r="A84" s="94">
        <v>22</v>
      </c>
      <c r="B84" s="71">
        <f t="shared" si="30"/>
        <v>45.01089507518406</v>
      </c>
      <c r="C84" s="72">
        <f t="shared" si="24"/>
        <v>3.6233770535523173</v>
      </c>
      <c r="D84" s="73">
        <f t="shared" si="25"/>
        <v>7.6966229464476825</v>
      </c>
      <c r="E84" s="73">
        <f t="shared" si="31"/>
        <v>11.32</v>
      </c>
      <c r="G84" s="94">
        <v>22</v>
      </c>
      <c r="H84" s="71">
        <f t="shared" si="32"/>
        <v>39.44877747157104</v>
      </c>
      <c r="I84" s="72">
        <f t="shared" si="26"/>
        <v>3.1756265864614694</v>
      </c>
      <c r="J84" s="73">
        <f t="shared" si="27"/>
        <v>8.76437341353853</v>
      </c>
      <c r="K84" s="73">
        <f t="shared" si="33"/>
        <v>11.94</v>
      </c>
      <c r="M84" s="94">
        <v>22</v>
      </c>
      <c r="N84" s="71">
        <f t="shared" si="34"/>
        <v>32.25881310279869</v>
      </c>
      <c r="O84" s="72">
        <f t="shared" si="28"/>
        <v>2.5968344547752946</v>
      </c>
      <c r="P84" s="73">
        <f t="shared" si="29"/>
        <v>10.023165545224705</v>
      </c>
      <c r="Q84" s="73">
        <f t="shared" si="35"/>
        <v>12.62</v>
      </c>
    </row>
    <row r="85" spans="1:17" ht="12.75">
      <c r="A85" s="94">
        <v>23</v>
      </c>
      <c r="B85" s="71">
        <f t="shared" si="30"/>
        <v>37.31427212873638</v>
      </c>
      <c r="C85" s="72">
        <f t="shared" si="24"/>
        <v>3.0037989063632784</v>
      </c>
      <c r="D85" s="73">
        <f t="shared" si="25"/>
        <v>8.316201093636721</v>
      </c>
      <c r="E85" s="73">
        <f t="shared" si="31"/>
        <v>11.32</v>
      </c>
      <c r="G85" s="94">
        <v>23</v>
      </c>
      <c r="H85" s="71">
        <f t="shared" si="32"/>
        <v>30.684404058032513</v>
      </c>
      <c r="I85" s="72">
        <f t="shared" si="26"/>
        <v>2.4700945266716174</v>
      </c>
      <c r="J85" s="73">
        <f t="shared" si="27"/>
        <v>9.469905473328382</v>
      </c>
      <c r="K85" s="73">
        <f t="shared" si="33"/>
        <v>11.94</v>
      </c>
      <c r="M85" s="94">
        <v>23</v>
      </c>
      <c r="N85" s="71">
        <f t="shared" si="34"/>
        <v>22.235647557573984</v>
      </c>
      <c r="O85" s="72">
        <f t="shared" si="28"/>
        <v>1.7899696283847057</v>
      </c>
      <c r="P85" s="73">
        <f t="shared" si="29"/>
        <v>10.830030371615294</v>
      </c>
      <c r="Q85" s="73">
        <f t="shared" si="35"/>
        <v>12.62</v>
      </c>
    </row>
    <row r="86" spans="1:17" ht="13.5" thickBot="1">
      <c r="A86" s="94">
        <v>24</v>
      </c>
      <c r="B86" s="71">
        <f t="shared" si="30"/>
        <v>28.998071035099656</v>
      </c>
      <c r="C86" s="72">
        <f t="shared" si="24"/>
        <v>2.3343447183255224</v>
      </c>
      <c r="D86" s="73">
        <f t="shared" si="25"/>
        <v>8.985655281674479</v>
      </c>
      <c r="E86" s="73">
        <f t="shared" si="31"/>
        <v>11.32</v>
      </c>
      <c r="G86" s="94">
        <v>24</v>
      </c>
      <c r="H86" s="71">
        <f t="shared" si="32"/>
        <v>21.21449858470413</v>
      </c>
      <c r="I86" s="72">
        <f t="shared" si="26"/>
        <v>1.7077671360686828</v>
      </c>
      <c r="J86" s="73">
        <f t="shared" si="27"/>
        <v>10.232232863931317</v>
      </c>
      <c r="K86" s="73">
        <f t="shared" si="33"/>
        <v>11.94</v>
      </c>
      <c r="M86" s="94">
        <v>24</v>
      </c>
      <c r="N86" s="71">
        <f t="shared" si="34"/>
        <v>11.40561718595869</v>
      </c>
      <c r="O86" s="72">
        <f t="shared" si="28"/>
        <v>0.9181521834696745</v>
      </c>
      <c r="P86" s="73">
        <f t="shared" si="29"/>
        <v>11.701847816530325</v>
      </c>
      <c r="Q86" s="73">
        <f t="shared" si="35"/>
        <v>12.62</v>
      </c>
    </row>
    <row r="87" spans="1:17" ht="13.5" thickBot="1">
      <c r="A87" s="97">
        <v>25</v>
      </c>
      <c r="B87" s="71">
        <f t="shared" si="30"/>
        <v>20.012415753425177</v>
      </c>
      <c r="C87" s="72">
        <f t="shared" si="24"/>
        <v>1.610999468150727</v>
      </c>
      <c r="D87" s="73">
        <f t="shared" si="25"/>
        <v>9.709000531849274</v>
      </c>
      <c r="E87" s="73">
        <f t="shared" si="31"/>
        <v>11.32</v>
      </c>
      <c r="G87" s="97">
        <v>25</v>
      </c>
      <c r="H87" s="71">
        <f t="shared" si="32"/>
        <v>10.982265720772814</v>
      </c>
      <c r="I87" s="72">
        <f t="shared" si="26"/>
        <v>0.8840723905222115</v>
      </c>
      <c r="J87" s="73">
        <f t="shared" si="27"/>
        <v>11.055927609477788</v>
      </c>
      <c r="K87" s="73">
        <f t="shared" si="33"/>
        <v>11.94</v>
      </c>
      <c r="M87" s="98" t="s">
        <v>24</v>
      </c>
      <c r="N87" s="158">
        <f t="shared" si="34"/>
        <v>-0.29623063057163534</v>
      </c>
      <c r="O87" s="159"/>
      <c r="P87" s="134"/>
      <c r="Q87" s="134">
        <f>SUM(Q63:Q86)</f>
        <v>302.88000000000005</v>
      </c>
    </row>
    <row r="88" spans="1:17" ht="13.5" thickBot="1">
      <c r="A88" s="157">
        <v>26</v>
      </c>
      <c r="B88" s="126">
        <f t="shared" si="30"/>
        <v>10.303415221575904</v>
      </c>
      <c r="C88" s="72">
        <f t="shared" si="24"/>
        <v>0.8294249253368604</v>
      </c>
      <c r="D88" s="73">
        <f t="shared" si="25"/>
        <v>10.49057507466314</v>
      </c>
      <c r="E88" s="73">
        <f t="shared" si="31"/>
        <v>11.32</v>
      </c>
      <c r="G88" s="98" t="s">
        <v>24</v>
      </c>
      <c r="H88" s="67">
        <f t="shared" si="32"/>
        <v>-0.07366188870497403</v>
      </c>
      <c r="I88" s="101"/>
      <c r="J88" s="101"/>
      <c r="K88" s="102">
        <f>SUM(K63:K87)</f>
        <v>298.5</v>
      </c>
      <c r="M88" s="153"/>
      <c r="N88" s="139"/>
      <c r="O88" s="154"/>
      <c r="P88" s="154"/>
      <c r="Q88" s="154"/>
    </row>
    <row r="89" spans="1:17" ht="13.5" thickBot="1">
      <c r="A89" s="98" t="s">
        <v>24</v>
      </c>
      <c r="B89" s="144">
        <f t="shared" si="30"/>
        <v>-0.18715985308723582</v>
      </c>
      <c r="C89" s="136"/>
      <c r="D89" s="137"/>
      <c r="E89" s="96">
        <f>SUM(E63:E88)</f>
        <v>294.3199999999999</v>
      </c>
      <c r="G89" s="153"/>
      <c r="H89" s="139"/>
      <c r="I89" s="154"/>
      <c r="J89" s="154"/>
      <c r="K89" s="154"/>
      <c r="M89" s="153"/>
      <c r="N89" s="139"/>
      <c r="O89" s="154"/>
      <c r="P89" s="154"/>
      <c r="Q89" s="154"/>
    </row>
    <row r="91" spans="3:18" ht="12.75">
      <c r="C91" s="88" t="s">
        <v>33</v>
      </c>
      <c r="D91" s="89"/>
      <c r="E91" s="90"/>
      <c r="F91" s="91"/>
      <c r="G91" s="92"/>
      <c r="H91" s="92"/>
      <c r="I91" s="92"/>
      <c r="J91" s="91"/>
      <c r="K91" s="93"/>
      <c r="L91" s="88"/>
      <c r="M91" s="80"/>
      <c r="N91" s="80"/>
      <c r="O91" s="75"/>
      <c r="P91" s="75"/>
      <c r="Q91" s="11"/>
      <c r="R91" s="11"/>
    </row>
    <row r="92" spans="13:18" ht="12.75">
      <c r="M92" s="80"/>
      <c r="N92" s="80"/>
      <c r="O92" s="75"/>
      <c r="P92" s="75"/>
      <c r="Q92" s="11"/>
      <c r="R92" s="11"/>
    </row>
    <row r="93" spans="3:18" ht="12.75">
      <c r="C93" s="31" t="s">
        <v>15</v>
      </c>
      <c r="D93" s="11"/>
      <c r="E93" s="11"/>
      <c r="I93" s="79" t="s">
        <v>16</v>
      </c>
      <c r="J93" s="11"/>
      <c r="K93" s="11"/>
      <c r="O93" s="4" t="s">
        <v>17</v>
      </c>
      <c r="P93" s="11"/>
      <c r="Q93" s="11"/>
      <c r="R93" s="11"/>
    </row>
    <row r="94" spans="1:18" ht="24">
      <c r="A94" s="63" t="s">
        <v>21</v>
      </c>
      <c r="B94" s="64" t="s">
        <v>29</v>
      </c>
      <c r="C94" s="64" t="s">
        <v>23</v>
      </c>
      <c r="D94" s="64" t="s">
        <v>18</v>
      </c>
      <c r="E94" s="64" t="s">
        <v>30</v>
      </c>
      <c r="G94" s="63" t="s">
        <v>21</v>
      </c>
      <c r="H94" s="64" t="s">
        <v>29</v>
      </c>
      <c r="I94" s="64" t="s">
        <v>23</v>
      </c>
      <c r="J94" s="64" t="s">
        <v>18</v>
      </c>
      <c r="K94" s="64" t="s">
        <v>30</v>
      </c>
      <c r="M94" s="63" t="s">
        <v>21</v>
      </c>
      <c r="N94" s="64" t="s">
        <v>29</v>
      </c>
      <c r="O94" s="64" t="s">
        <v>23</v>
      </c>
      <c r="P94" s="64" t="s">
        <v>18</v>
      </c>
      <c r="Q94" s="64" t="s">
        <v>30</v>
      </c>
      <c r="R94" s="11"/>
    </row>
    <row r="95" spans="1:17" ht="12.75">
      <c r="A95" s="63">
        <v>1</v>
      </c>
      <c r="B95" s="68">
        <f>$H$6</f>
        <v>121.81131985662657</v>
      </c>
      <c r="C95" s="65">
        <f>B95*$B$7/100</f>
        <v>9.80581124845844</v>
      </c>
      <c r="D95" s="66">
        <f>E95-C95</f>
        <v>0.6441887515415594</v>
      </c>
      <c r="E95" s="66">
        <v>10.45</v>
      </c>
      <c r="G95" s="63">
        <v>1</v>
      </c>
      <c r="H95" s="68">
        <f>$N$7</f>
        <v>126.903704884068</v>
      </c>
      <c r="I95" s="65">
        <f>H95*$B$7/100</f>
        <v>10.215748243167475</v>
      </c>
      <c r="J95" s="66">
        <f>K95-I95</f>
        <v>0.7292517568325252</v>
      </c>
      <c r="K95" s="66">
        <v>10.945</v>
      </c>
      <c r="M95" s="63">
        <v>1</v>
      </c>
      <c r="N95" s="68">
        <f>$T$8</f>
        <v>132.27454427269623</v>
      </c>
      <c r="O95" s="65">
        <f>N95*$B$7/100</f>
        <v>10.648100813952048</v>
      </c>
      <c r="P95" s="66">
        <f>Q95-O95</f>
        <v>0.8218991860479523</v>
      </c>
      <c r="Q95" s="66">
        <v>11.47</v>
      </c>
    </row>
    <row r="96" spans="1:17" ht="12.75">
      <c r="A96" s="63">
        <v>2</v>
      </c>
      <c r="B96" s="67">
        <f>B95-D95</f>
        <v>121.167131105085</v>
      </c>
      <c r="C96" s="65">
        <f aca="true" t="shared" si="36" ref="C96:C130">B96*$B$7/100</f>
        <v>9.753954053959344</v>
      </c>
      <c r="D96" s="66">
        <f aca="true" t="shared" si="37" ref="D96:D130">E96-C96</f>
        <v>0.6960459460406554</v>
      </c>
      <c r="E96" s="66">
        <f>E95</f>
        <v>10.45</v>
      </c>
      <c r="G96" s="63">
        <v>2</v>
      </c>
      <c r="H96" s="67">
        <f>H95-J95</f>
        <v>126.17445312723548</v>
      </c>
      <c r="I96" s="65">
        <f aca="true" t="shared" si="38" ref="I96:I129">H96*$B$7/100</f>
        <v>10.157043476742457</v>
      </c>
      <c r="J96" s="66">
        <f aca="true" t="shared" si="39" ref="J96:J129">K96-I96</f>
        <v>0.7879565232575434</v>
      </c>
      <c r="K96" s="66">
        <f>K95</f>
        <v>10.945</v>
      </c>
      <c r="M96" s="63">
        <v>2</v>
      </c>
      <c r="N96" s="67">
        <f>N95-P95</f>
        <v>131.4526450866483</v>
      </c>
      <c r="O96" s="65">
        <f aca="true" t="shared" si="40" ref="O96:O129">N96*$B$7/100</f>
        <v>10.581937929475188</v>
      </c>
      <c r="P96" s="66">
        <f aca="true" t="shared" si="41" ref="P96:P129">Q96-O96</f>
        <v>0.8880620705248123</v>
      </c>
      <c r="Q96" s="66">
        <f>Q95</f>
        <v>11.47</v>
      </c>
    </row>
    <row r="97" spans="1:17" ht="12.75">
      <c r="A97" s="63">
        <v>3</v>
      </c>
      <c r="B97" s="67">
        <f aca="true" t="shared" si="42" ref="B97:B131">B96-D96</f>
        <v>120.47108515904435</v>
      </c>
      <c r="C97" s="65">
        <f t="shared" si="36"/>
        <v>9.69792235530307</v>
      </c>
      <c r="D97" s="66">
        <f t="shared" si="37"/>
        <v>0.7520776446969286</v>
      </c>
      <c r="E97" s="66">
        <f aca="true" t="shared" si="43" ref="E97:E130">E96</f>
        <v>10.45</v>
      </c>
      <c r="G97" s="63">
        <v>3</v>
      </c>
      <c r="H97" s="67">
        <f aca="true" t="shared" si="44" ref="H97:H130">H96-J96</f>
        <v>125.38649660397793</v>
      </c>
      <c r="I97" s="65">
        <f t="shared" si="38"/>
        <v>10.093612976620225</v>
      </c>
      <c r="J97" s="66">
        <f t="shared" si="39"/>
        <v>0.8513870233797753</v>
      </c>
      <c r="K97" s="66">
        <f aca="true" t="shared" si="45" ref="K97:K129">K96</f>
        <v>10.945</v>
      </c>
      <c r="M97" s="63">
        <v>3</v>
      </c>
      <c r="N97" s="67">
        <f aca="true" t="shared" si="46" ref="N97:N129">N96-P96</f>
        <v>130.56458301612346</v>
      </c>
      <c r="O97" s="65">
        <f t="shared" si="40"/>
        <v>10.51044893279794</v>
      </c>
      <c r="P97" s="66">
        <f t="shared" si="41"/>
        <v>0.9595510672020602</v>
      </c>
      <c r="Q97" s="66">
        <f aca="true" t="shared" si="47" ref="Q97:Q129">Q96</f>
        <v>11.47</v>
      </c>
    </row>
    <row r="98" spans="1:17" ht="12.75">
      <c r="A98" s="63">
        <v>4</v>
      </c>
      <c r="B98" s="67">
        <f t="shared" si="42"/>
        <v>119.71900751434742</v>
      </c>
      <c r="C98" s="65">
        <f t="shared" si="36"/>
        <v>9.637380104904969</v>
      </c>
      <c r="D98" s="66">
        <f t="shared" si="37"/>
        <v>0.8126198950950307</v>
      </c>
      <c r="E98" s="66">
        <f t="shared" si="43"/>
        <v>10.45</v>
      </c>
      <c r="G98" s="63">
        <v>4</v>
      </c>
      <c r="H98" s="67">
        <f t="shared" si="44"/>
        <v>124.53510958059816</v>
      </c>
      <c r="I98" s="65">
        <f t="shared" si="38"/>
        <v>10.025076321238153</v>
      </c>
      <c r="J98" s="66">
        <f t="shared" si="39"/>
        <v>0.9199236787618474</v>
      </c>
      <c r="K98" s="66">
        <f t="shared" si="45"/>
        <v>10.945</v>
      </c>
      <c r="M98" s="63">
        <v>4</v>
      </c>
      <c r="N98" s="67">
        <f t="shared" si="46"/>
        <v>129.6050319489214</v>
      </c>
      <c r="O98" s="65">
        <f t="shared" si="40"/>
        <v>10.433205071888175</v>
      </c>
      <c r="P98" s="66">
        <f t="shared" si="41"/>
        <v>1.036794928111826</v>
      </c>
      <c r="Q98" s="66">
        <f t="shared" si="47"/>
        <v>11.47</v>
      </c>
    </row>
    <row r="99" spans="1:17" ht="12.75">
      <c r="A99" s="63">
        <v>5</v>
      </c>
      <c r="B99" s="67">
        <f t="shared" si="42"/>
        <v>118.9063876192524</v>
      </c>
      <c r="C99" s="65">
        <f t="shared" si="36"/>
        <v>9.571964203349818</v>
      </c>
      <c r="D99" s="66">
        <f t="shared" si="37"/>
        <v>0.878035796650181</v>
      </c>
      <c r="E99" s="66">
        <f t="shared" si="43"/>
        <v>10.45</v>
      </c>
      <c r="G99" s="63">
        <v>5</v>
      </c>
      <c r="H99" s="67">
        <f t="shared" si="44"/>
        <v>123.61518590183631</v>
      </c>
      <c r="I99" s="65">
        <f t="shared" si="38"/>
        <v>9.951022465097823</v>
      </c>
      <c r="J99" s="66">
        <f t="shared" si="39"/>
        <v>0.9939775349021769</v>
      </c>
      <c r="K99" s="66">
        <f t="shared" si="45"/>
        <v>10.945</v>
      </c>
      <c r="M99" s="63">
        <v>5</v>
      </c>
      <c r="N99" s="67">
        <f t="shared" si="46"/>
        <v>128.5682370208096</v>
      </c>
      <c r="O99" s="65">
        <f t="shared" si="40"/>
        <v>10.349743080175173</v>
      </c>
      <c r="P99" s="66">
        <f t="shared" si="41"/>
        <v>1.1202569198248273</v>
      </c>
      <c r="Q99" s="66">
        <f t="shared" si="47"/>
        <v>11.47</v>
      </c>
    </row>
    <row r="100" spans="1:17" ht="12.75">
      <c r="A100" s="63">
        <v>6</v>
      </c>
      <c r="B100" s="67">
        <f t="shared" si="42"/>
        <v>118.02835182260222</v>
      </c>
      <c r="C100" s="65">
        <f t="shared" si="36"/>
        <v>9.50128232171948</v>
      </c>
      <c r="D100" s="66">
        <f t="shared" si="37"/>
        <v>0.94871767828052</v>
      </c>
      <c r="E100" s="66">
        <f t="shared" si="43"/>
        <v>10.45</v>
      </c>
      <c r="G100" s="63">
        <v>6</v>
      </c>
      <c r="H100" s="67">
        <f t="shared" si="44"/>
        <v>122.62120836693414</v>
      </c>
      <c r="I100" s="65">
        <f t="shared" si="38"/>
        <v>9.871007273538199</v>
      </c>
      <c r="J100" s="66">
        <f t="shared" si="39"/>
        <v>1.0739927264618014</v>
      </c>
      <c r="K100" s="66">
        <f t="shared" si="45"/>
        <v>10.945</v>
      </c>
      <c r="M100" s="63">
        <v>6</v>
      </c>
      <c r="N100" s="67">
        <f t="shared" si="46"/>
        <v>127.44798010098476</v>
      </c>
      <c r="O100" s="65">
        <f t="shared" si="40"/>
        <v>10.259562398129274</v>
      </c>
      <c r="P100" s="66">
        <f t="shared" si="41"/>
        <v>1.2104376018707264</v>
      </c>
      <c r="Q100" s="66">
        <f t="shared" si="47"/>
        <v>11.47</v>
      </c>
    </row>
    <row r="101" spans="1:17" ht="12.75">
      <c r="A101" s="63">
        <v>7</v>
      </c>
      <c r="B101" s="67">
        <f t="shared" si="42"/>
        <v>117.0796341443217</v>
      </c>
      <c r="C101" s="65">
        <f t="shared" si="36"/>
        <v>9.424910548617897</v>
      </c>
      <c r="D101" s="66">
        <f t="shared" si="37"/>
        <v>1.0250894513821027</v>
      </c>
      <c r="E101" s="66">
        <f t="shared" si="43"/>
        <v>10.45</v>
      </c>
      <c r="G101" s="63">
        <v>7</v>
      </c>
      <c r="H101" s="67">
        <f t="shared" si="44"/>
        <v>121.54721564047234</v>
      </c>
      <c r="I101" s="65">
        <f t="shared" si="38"/>
        <v>9.784550859058024</v>
      </c>
      <c r="J101" s="66">
        <f t="shared" si="39"/>
        <v>1.1604491409419762</v>
      </c>
      <c r="K101" s="66">
        <f t="shared" si="45"/>
        <v>10.945</v>
      </c>
      <c r="M101" s="63">
        <v>7</v>
      </c>
      <c r="N101" s="67">
        <f t="shared" si="46"/>
        <v>126.23754249911404</v>
      </c>
      <c r="O101" s="65">
        <f t="shared" si="40"/>
        <v>10.162122171178682</v>
      </c>
      <c r="P101" s="66">
        <f t="shared" si="41"/>
        <v>1.3078778288213186</v>
      </c>
      <c r="Q101" s="66">
        <f t="shared" si="47"/>
        <v>11.47</v>
      </c>
    </row>
    <row r="102" spans="1:17" ht="12.75">
      <c r="A102" s="63">
        <v>8</v>
      </c>
      <c r="B102" s="67">
        <f t="shared" si="42"/>
        <v>116.0545446929396</v>
      </c>
      <c r="C102" s="65">
        <f t="shared" si="36"/>
        <v>9.342390847781639</v>
      </c>
      <c r="D102" s="66">
        <f t="shared" si="37"/>
        <v>1.1076091522183606</v>
      </c>
      <c r="E102" s="66">
        <f t="shared" si="43"/>
        <v>10.45</v>
      </c>
      <c r="G102" s="63">
        <v>8</v>
      </c>
      <c r="H102" s="67">
        <f t="shared" si="44"/>
        <v>120.38676649953037</v>
      </c>
      <c r="I102" s="65">
        <f t="shared" si="38"/>
        <v>9.691134703212196</v>
      </c>
      <c r="J102" s="66">
        <f t="shared" si="39"/>
        <v>1.2538652967878043</v>
      </c>
      <c r="K102" s="66">
        <f t="shared" si="45"/>
        <v>10.945</v>
      </c>
      <c r="M102" s="63">
        <v>8</v>
      </c>
      <c r="N102" s="67">
        <f t="shared" si="46"/>
        <v>124.92966467029272</v>
      </c>
      <c r="O102" s="65">
        <f t="shared" si="40"/>
        <v>10.056838005958564</v>
      </c>
      <c r="P102" s="66">
        <f t="shared" si="41"/>
        <v>1.4131619940414364</v>
      </c>
      <c r="Q102" s="66">
        <f t="shared" si="47"/>
        <v>11.47</v>
      </c>
    </row>
    <row r="103" spans="1:17" ht="12.75">
      <c r="A103" s="63">
        <v>9</v>
      </c>
      <c r="B103" s="67">
        <f t="shared" si="42"/>
        <v>114.94693554072124</v>
      </c>
      <c r="C103" s="65">
        <f t="shared" si="36"/>
        <v>9.25322831102806</v>
      </c>
      <c r="D103" s="66">
        <f t="shared" si="37"/>
        <v>1.196771688971939</v>
      </c>
      <c r="E103" s="66">
        <f t="shared" si="43"/>
        <v>10.45</v>
      </c>
      <c r="G103" s="63">
        <v>9</v>
      </c>
      <c r="H103" s="67">
        <f t="shared" si="44"/>
        <v>119.13290120274256</v>
      </c>
      <c r="I103" s="65">
        <f t="shared" si="38"/>
        <v>9.590198546820778</v>
      </c>
      <c r="J103" s="66">
        <f t="shared" si="39"/>
        <v>1.3548014531792223</v>
      </c>
      <c r="K103" s="66">
        <f t="shared" si="45"/>
        <v>10.945</v>
      </c>
      <c r="M103" s="63">
        <v>9</v>
      </c>
      <c r="N103" s="67">
        <f t="shared" si="46"/>
        <v>123.51650267625129</v>
      </c>
      <c r="O103" s="65">
        <f t="shared" si="40"/>
        <v>9.94307846543823</v>
      </c>
      <c r="P103" s="66">
        <f t="shared" si="41"/>
        <v>1.5269215345617706</v>
      </c>
      <c r="Q103" s="66">
        <f t="shared" si="47"/>
        <v>11.47</v>
      </c>
    </row>
    <row r="104" spans="1:17" ht="12.75">
      <c r="A104" s="63">
        <v>10</v>
      </c>
      <c r="B104" s="67">
        <f t="shared" si="42"/>
        <v>113.7501638517493</v>
      </c>
      <c r="C104" s="65">
        <f t="shared" si="36"/>
        <v>9.15688819006582</v>
      </c>
      <c r="D104" s="66">
        <f t="shared" si="37"/>
        <v>1.2931118099341798</v>
      </c>
      <c r="E104" s="66">
        <f t="shared" si="43"/>
        <v>10.45</v>
      </c>
      <c r="G104" s="63">
        <v>10</v>
      </c>
      <c r="H104" s="67">
        <f t="shared" si="44"/>
        <v>117.77809974956334</v>
      </c>
      <c r="I104" s="65">
        <f t="shared" si="38"/>
        <v>9.48113702983985</v>
      </c>
      <c r="J104" s="66">
        <f t="shared" si="39"/>
        <v>1.4638629701601502</v>
      </c>
      <c r="K104" s="66">
        <f t="shared" si="45"/>
        <v>10.945</v>
      </c>
      <c r="M104" s="63">
        <v>10</v>
      </c>
      <c r="N104" s="67">
        <f t="shared" si="46"/>
        <v>121.98958114168953</v>
      </c>
      <c r="O104" s="65">
        <f t="shared" si="40"/>
        <v>9.820161281906007</v>
      </c>
      <c r="P104" s="66">
        <f t="shared" si="41"/>
        <v>1.649838718093994</v>
      </c>
      <c r="Q104" s="66">
        <f t="shared" si="47"/>
        <v>11.47</v>
      </c>
    </row>
    <row r="105" spans="1:17" ht="12.75">
      <c r="A105" s="63">
        <v>11</v>
      </c>
      <c r="B105" s="67">
        <f t="shared" si="42"/>
        <v>112.45705204181513</v>
      </c>
      <c r="C105" s="65">
        <f t="shared" si="36"/>
        <v>9.052792689366118</v>
      </c>
      <c r="D105" s="66">
        <f t="shared" si="37"/>
        <v>1.3972073106338811</v>
      </c>
      <c r="E105" s="66">
        <f t="shared" si="43"/>
        <v>10.45</v>
      </c>
      <c r="G105" s="63">
        <v>11</v>
      </c>
      <c r="H105" s="67">
        <f t="shared" si="44"/>
        <v>116.31423677940319</v>
      </c>
      <c r="I105" s="65">
        <f t="shared" si="38"/>
        <v>9.363296060741957</v>
      </c>
      <c r="J105" s="66">
        <f t="shared" si="39"/>
        <v>1.581703939258043</v>
      </c>
      <c r="K105" s="66">
        <f t="shared" si="45"/>
        <v>10.945</v>
      </c>
      <c r="M105" s="63">
        <v>11</v>
      </c>
      <c r="N105" s="67">
        <f t="shared" si="46"/>
        <v>120.33974242359554</v>
      </c>
      <c r="O105" s="65">
        <f t="shared" si="40"/>
        <v>9.687349265099442</v>
      </c>
      <c r="P105" s="66">
        <f t="shared" si="41"/>
        <v>1.7826507349005585</v>
      </c>
      <c r="Q105" s="66">
        <f t="shared" si="47"/>
        <v>11.47</v>
      </c>
    </row>
    <row r="106" spans="1:17" ht="12.75">
      <c r="A106" s="63">
        <v>12</v>
      </c>
      <c r="B106" s="67">
        <f t="shared" si="42"/>
        <v>111.05984473118124</v>
      </c>
      <c r="C106" s="65">
        <f t="shared" si="36"/>
        <v>8.940317500860091</v>
      </c>
      <c r="D106" s="66">
        <f t="shared" si="37"/>
        <v>1.5096824991399078</v>
      </c>
      <c r="E106" s="66">
        <f t="shared" si="43"/>
        <v>10.45</v>
      </c>
      <c r="G106" s="63">
        <v>12</v>
      </c>
      <c r="H106" s="67">
        <f t="shared" si="44"/>
        <v>114.73253284014514</v>
      </c>
      <c r="I106" s="65">
        <f t="shared" si="38"/>
        <v>9.235968893631684</v>
      </c>
      <c r="J106" s="66">
        <f t="shared" si="39"/>
        <v>1.7090311063683163</v>
      </c>
      <c r="K106" s="66">
        <f t="shared" si="45"/>
        <v>10.945</v>
      </c>
      <c r="M106" s="63">
        <v>12</v>
      </c>
      <c r="N106" s="67">
        <f t="shared" si="46"/>
        <v>118.55709168869498</v>
      </c>
      <c r="O106" s="65">
        <f t="shared" si="40"/>
        <v>9.543845880939948</v>
      </c>
      <c r="P106" s="66">
        <f t="shared" si="41"/>
        <v>1.9261541190600528</v>
      </c>
      <c r="Q106" s="66">
        <f t="shared" si="47"/>
        <v>11.47</v>
      </c>
    </row>
    <row r="107" spans="1:17" ht="12.75">
      <c r="A107" s="63">
        <v>13</v>
      </c>
      <c r="B107" s="67">
        <f t="shared" si="42"/>
        <v>109.55016223204133</v>
      </c>
      <c r="C107" s="65">
        <f t="shared" si="36"/>
        <v>8.818788059679328</v>
      </c>
      <c r="D107" s="66">
        <f t="shared" si="37"/>
        <v>1.6312119403206715</v>
      </c>
      <c r="E107" s="66">
        <f t="shared" si="43"/>
        <v>10.45</v>
      </c>
      <c r="G107" s="63">
        <v>13</v>
      </c>
      <c r="H107" s="67">
        <f t="shared" si="44"/>
        <v>113.02350173377683</v>
      </c>
      <c r="I107" s="65">
        <f t="shared" si="38"/>
        <v>9.098391889569035</v>
      </c>
      <c r="J107" s="66">
        <f t="shared" si="39"/>
        <v>1.8466081104309655</v>
      </c>
      <c r="K107" s="66">
        <f t="shared" si="45"/>
        <v>10.945</v>
      </c>
      <c r="M107" s="63">
        <v>13</v>
      </c>
      <c r="N107" s="67">
        <f t="shared" si="46"/>
        <v>116.63093756963492</v>
      </c>
      <c r="O107" s="65">
        <f t="shared" si="40"/>
        <v>9.388790474355613</v>
      </c>
      <c r="P107" s="66">
        <f t="shared" si="41"/>
        <v>2.081209525644388</v>
      </c>
      <c r="Q107" s="66">
        <f t="shared" si="47"/>
        <v>11.47</v>
      </c>
    </row>
    <row r="108" spans="1:17" ht="12.75">
      <c r="A108" s="63">
        <v>14</v>
      </c>
      <c r="B108" s="67">
        <f t="shared" si="42"/>
        <v>107.91895029172066</v>
      </c>
      <c r="C108" s="65">
        <f t="shared" si="36"/>
        <v>8.687475498483513</v>
      </c>
      <c r="D108" s="66">
        <f t="shared" si="37"/>
        <v>1.762524501516486</v>
      </c>
      <c r="E108" s="66">
        <f t="shared" si="43"/>
        <v>10.45</v>
      </c>
      <c r="G108" s="63">
        <v>14</v>
      </c>
      <c r="H108" s="67">
        <f t="shared" si="44"/>
        <v>111.17689362334586</v>
      </c>
      <c r="I108" s="65">
        <f t="shared" si="38"/>
        <v>8.949739936679343</v>
      </c>
      <c r="J108" s="66">
        <f t="shared" si="39"/>
        <v>1.9952600633206572</v>
      </c>
      <c r="K108" s="66">
        <f t="shared" si="45"/>
        <v>10.945</v>
      </c>
      <c r="M108" s="63">
        <v>14</v>
      </c>
      <c r="N108" s="67">
        <f t="shared" si="46"/>
        <v>114.54972804399054</v>
      </c>
      <c r="O108" s="65">
        <f t="shared" si="40"/>
        <v>9.221253107541239</v>
      </c>
      <c r="P108" s="66">
        <f t="shared" si="41"/>
        <v>2.2487468924587617</v>
      </c>
      <c r="Q108" s="66">
        <f t="shared" si="47"/>
        <v>11.47</v>
      </c>
    </row>
    <row r="109" spans="1:17" ht="12.75">
      <c r="A109" s="70">
        <v>15</v>
      </c>
      <c r="B109" s="71">
        <f t="shared" si="42"/>
        <v>106.15642579020418</v>
      </c>
      <c r="C109" s="72">
        <f t="shared" si="36"/>
        <v>8.545592276111437</v>
      </c>
      <c r="D109" s="73">
        <f t="shared" si="37"/>
        <v>1.9044077238885624</v>
      </c>
      <c r="E109" s="66">
        <f t="shared" si="43"/>
        <v>10.45</v>
      </c>
      <c r="G109" s="70">
        <v>15</v>
      </c>
      <c r="H109" s="71">
        <f t="shared" si="44"/>
        <v>109.1816335600252</v>
      </c>
      <c r="I109" s="72">
        <f t="shared" si="38"/>
        <v>8.789121501582029</v>
      </c>
      <c r="J109" s="73">
        <f t="shared" si="39"/>
        <v>2.1558784984179713</v>
      </c>
      <c r="K109" s="66">
        <f t="shared" si="45"/>
        <v>10.945</v>
      </c>
      <c r="M109" s="70">
        <v>15</v>
      </c>
      <c r="N109" s="71">
        <f t="shared" si="46"/>
        <v>112.30098115153177</v>
      </c>
      <c r="O109" s="72">
        <f t="shared" si="40"/>
        <v>9.04022898269831</v>
      </c>
      <c r="P109" s="73">
        <f t="shared" si="41"/>
        <v>2.4297710173016913</v>
      </c>
      <c r="Q109" s="66">
        <f t="shared" si="47"/>
        <v>11.47</v>
      </c>
    </row>
    <row r="110" spans="1:17" ht="12.75">
      <c r="A110" s="94">
        <v>16</v>
      </c>
      <c r="B110" s="67">
        <f t="shared" si="42"/>
        <v>104.25201806631561</v>
      </c>
      <c r="C110" s="65">
        <f t="shared" si="36"/>
        <v>8.392287454338408</v>
      </c>
      <c r="D110" s="66">
        <f t="shared" si="37"/>
        <v>2.057712545661591</v>
      </c>
      <c r="E110" s="66">
        <f t="shared" si="43"/>
        <v>10.45</v>
      </c>
      <c r="G110" s="94">
        <v>16</v>
      </c>
      <c r="H110" s="67">
        <f t="shared" si="44"/>
        <v>107.02575506160723</v>
      </c>
      <c r="I110" s="65">
        <f t="shared" si="38"/>
        <v>8.615573282459383</v>
      </c>
      <c r="J110" s="66">
        <f t="shared" si="39"/>
        <v>2.329426717540617</v>
      </c>
      <c r="K110" s="66">
        <f t="shared" si="45"/>
        <v>10.945</v>
      </c>
      <c r="M110" s="94">
        <v>16</v>
      </c>
      <c r="N110" s="67">
        <f t="shared" si="46"/>
        <v>109.87121013423008</v>
      </c>
      <c r="O110" s="65">
        <f t="shared" si="40"/>
        <v>8.844632415805522</v>
      </c>
      <c r="P110" s="66">
        <f t="shared" si="41"/>
        <v>2.6253675841944784</v>
      </c>
      <c r="Q110" s="66">
        <f t="shared" si="47"/>
        <v>11.47</v>
      </c>
    </row>
    <row r="111" spans="1:17" ht="12.75">
      <c r="A111" s="94">
        <v>17</v>
      </c>
      <c r="B111" s="67">
        <f t="shared" si="42"/>
        <v>102.19430552065403</v>
      </c>
      <c r="C111" s="65">
        <f t="shared" si="36"/>
        <v>8.22664159441265</v>
      </c>
      <c r="D111" s="66">
        <f t="shared" si="37"/>
        <v>2.2233584055873497</v>
      </c>
      <c r="E111" s="66">
        <f t="shared" si="43"/>
        <v>10.45</v>
      </c>
      <c r="G111" s="94">
        <v>17</v>
      </c>
      <c r="H111" s="67">
        <f t="shared" si="44"/>
        <v>104.69632834406661</v>
      </c>
      <c r="I111" s="65">
        <f t="shared" si="38"/>
        <v>8.428054431697364</v>
      </c>
      <c r="J111" s="66">
        <f t="shared" si="39"/>
        <v>2.5169455683026367</v>
      </c>
      <c r="K111" s="66">
        <f t="shared" si="45"/>
        <v>10.945</v>
      </c>
      <c r="M111" s="94">
        <v>17</v>
      </c>
      <c r="N111" s="67">
        <f t="shared" si="46"/>
        <v>107.2458425500356</v>
      </c>
      <c r="O111" s="65">
        <f t="shared" si="40"/>
        <v>8.633290325277867</v>
      </c>
      <c r="P111" s="66">
        <f t="shared" si="41"/>
        <v>2.836709674722133</v>
      </c>
      <c r="Q111" s="66">
        <f t="shared" si="47"/>
        <v>11.47</v>
      </c>
    </row>
    <row r="112" spans="1:17" ht="12.75">
      <c r="A112" s="94">
        <v>18</v>
      </c>
      <c r="B112" s="67">
        <f t="shared" si="42"/>
        <v>99.97094711506668</v>
      </c>
      <c r="C112" s="65">
        <f t="shared" si="36"/>
        <v>8.047661242762869</v>
      </c>
      <c r="D112" s="66">
        <f t="shared" si="37"/>
        <v>2.40233875723713</v>
      </c>
      <c r="E112" s="66">
        <f t="shared" si="43"/>
        <v>10.45</v>
      </c>
      <c r="G112" s="94">
        <v>18</v>
      </c>
      <c r="H112" s="67">
        <f t="shared" si="44"/>
        <v>102.17938277576398</v>
      </c>
      <c r="I112" s="65">
        <f t="shared" si="38"/>
        <v>8.225440313449003</v>
      </c>
      <c r="J112" s="66">
        <f t="shared" si="39"/>
        <v>2.7195596865509977</v>
      </c>
      <c r="K112" s="66">
        <f t="shared" si="45"/>
        <v>10.945</v>
      </c>
      <c r="M112" s="94">
        <v>18</v>
      </c>
      <c r="N112" s="67">
        <f t="shared" si="46"/>
        <v>104.40913287531347</v>
      </c>
      <c r="O112" s="65">
        <f t="shared" si="40"/>
        <v>8.404935196462736</v>
      </c>
      <c r="P112" s="66">
        <f t="shared" si="41"/>
        <v>3.0650648035372647</v>
      </c>
      <c r="Q112" s="66">
        <f t="shared" si="47"/>
        <v>11.47</v>
      </c>
    </row>
    <row r="113" spans="1:17" ht="12.75">
      <c r="A113" s="94">
        <v>19</v>
      </c>
      <c r="B113" s="67">
        <f t="shared" si="42"/>
        <v>97.56860835782955</v>
      </c>
      <c r="C113" s="65">
        <f t="shared" si="36"/>
        <v>7.854272972805279</v>
      </c>
      <c r="D113" s="66">
        <f t="shared" si="37"/>
        <v>2.5957270271947204</v>
      </c>
      <c r="E113" s="66">
        <f t="shared" si="43"/>
        <v>10.45</v>
      </c>
      <c r="G113" s="94">
        <v>19</v>
      </c>
      <c r="H113" s="67">
        <f t="shared" si="44"/>
        <v>99.45982308921299</v>
      </c>
      <c r="I113" s="65">
        <f t="shared" si="38"/>
        <v>8.006515758681646</v>
      </c>
      <c r="J113" s="66">
        <f t="shared" si="39"/>
        <v>2.9384842413183545</v>
      </c>
      <c r="K113" s="66">
        <f t="shared" si="45"/>
        <v>10.945</v>
      </c>
      <c r="M113" s="94">
        <v>19</v>
      </c>
      <c r="N113" s="67">
        <f t="shared" si="46"/>
        <v>101.3440680717762</v>
      </c>
      <c r="O113" s="65">
        <f t="shared" si="40"/>
        <v>8.158197479777986</v>
      </c>
      <c r="P113" s="66">
        <f t="shared" si="41"/>
        <v>3.311802520222015</v>
      </c>
      <c r="Q113" s="66">
        <f t="shared" si="47"/>
        <v>11.47</v>
      </c>
    </row>
    <row r="114" spans="1:17" ht="12.75">
      <c r="A114" s="97">
        <v>20</v>
      </c>
      <c r="B114" s="71">
        <f t="shared" si="42"/>
        <v>94.97288133063482</v>
      </c>
      <c r="C114" s="72">
        <f t="shared" si="36"/>
        <v>7.645316947116104</v>
      </c>
      <c r="D114" s="73">
        <f t="shared" si="37"/>
        <v>2.8046830528838953</v>
      </c>
      <c r="E114" s="73">
        <f t="shared" si="43"/>
        <v>10.45</v>
      </c>
      <c r="G114" s="97">
        <v>20</v>
      </c>
      <c r="H114" s="71">
        <f t="shared" si="44"/>
        <v>96.52133884789464</v>
      </c>
      <c r="I114" s="72">
        <f t="shared" si="38"/>
        <v>7.76996777725552</v>
      </c>
      <c r="J114" s="73">
        <f t="shared" si="39"/>
        <v>3.1750322227444805</v>
      </c>
      <c r="K114" s="73">
        <f t="shared" si="45"/>
        <v>10.945</v>
      </c>
      <c r="M114" s="97">
        <v>20</v>
      </c>
      <c r="N114" s="71">
        <f t="shared" si="46"/>
        <v>98.03226555155419</v>
      </c>
      <c r="O114" s="72">
        <f t="shared" si="40"/>
        <v>7.891597376900113</v>
      </c>
      <c r="P114" s="73">
        <f t="shared" si="41"/>
        <v>3.5784026230998878</v>
      </c>
      <c r="Q114" s="73">
        <f t="shared" si="47"/>
        <v>11.47</v>
      </c>
    </row>
    <row r="115" spans="1:17" ht="12.75">
      <c r="A115" s="94">
        <v>21</v>
      </c>
      <c r="B115" s="71">
        <f t="shared" si="42"/>
        <v>92.16819827775092</v>
      </c>
      <c r="C115" s="72">
        <f t="shared" si="36"/>
        <v>7.419539961358949</v>
      </c>
      <c r="D115" s="73">
        <f t="shared" si="37"/>
        <v>3.03046003864105</v>
      </c>
      <c r="E115" s="73">
        <f t="shared" si="43"/>
        <v>10.45</v>
      </c>
      <c r="G115" s="94">
        <v>21</v>
      </c>
      <c r="H115" s="71">
        <f t="shared" si="44"/>
        <v>93.34630662515016</v>
      </c>
      <c r="I115" s="72">
        <f t="shared" si="38"/>
        <v>7.5143776833245886</v>
      </c>
      <c r="J115" s="73">
        <f t="shared" si="39"/>
        <v>3.4306223166754117</v>
      </c>
      <c r="K115" s="73">
        <f t="shared" si="45"/>
        <v>10.945</v>
      </c>
      <c r="M115" s="94">
        <v>21</v>
      </c>
      <c r="N115" s="71">
        <f t="shared" si="46"/>
        <v>94.4538629284543</v>
      </c>
      <c r="O115" s="72">
        <f t="shared" si="40"/>
        <v>7.603535965740572</v>
      </c>
      <c r="P115" s="73">
        <f t="shared" si="41"/>
        <v>3.8664640342594288</v>
      </c>
      <c r="Q115" s="73">
        <f t="shared" si="47"/>
        <v>11.47</v>
      </c>
    </row>
    <row r="116" spans="1:17" ht="12.75">
      <c r="A116" s="94">
        <v>22</v>
      </c>
      <c r="B116" s="71">
        <f t="shared" si="42"/>
        <v>89.13773823910986</v>
      </c>
      <c r="C116" s="72">
        <f t="shared" si="36"/>
        <v>7.175587928248344</v>
      </c>
      <c r="D116" s="73">
        <f t="shared" si="37"/>
        <v>3.274412071751655</v>
      </c>
      <c r="E116" s="73">
        <f t="shared" si="43"/>
        <v>10.45</v>
      </c>
      <c r="G116" s="94">
        <v>22</v>
      </c>
      <c r="H116" s="71">
        <f t="shared" si="44"/>
        <v>89.91568430847475</v>
      </c>
      <c r="I116" s="72">
        <f t="shared" si="38"/>
        <v>7.238212586832218</v>
      </c>
      <c r="J116" s="73">
        <f t="shared" si="39"/>
        <v>3.706787413167782</v>
      </c>
      <c r="K116" s="73">
        <f t="shared" si="45"/>
        <v>10.945</v>
      </c>
      <c r="M116" s="94">
        <v>22</v>
      </c>
      <c r="N116" s="71">
        <f t="shared" si="46"/>
        <v>90.58739889419488</v>
      </c>
      <c r="O116" s="72">
        <f t="shared" si="40"/>
        <v>7.292285610982689</v>
      </c>
      <c r="P116" s="73">
        <f t="shared" si="41"/>
        <v>4.177714389017312</v>
      </c>
      <c r="Q116" s="73">
        <f t="shared" si="47"/>
        <v>11.47</v>
      </c>
    </row>
    <row r="117" spans="1:17" ht="12.75">
      <c r="A117" s="94">
        <v>23</v>
      </c>
      <c r="B117" s="71">
        <f t="shared" si="42"/>
        <v>85.86332616735821</v>
      </c>
      <c r="C117" s="72">
        <f t="shared" si="36"/>
        <v>6.911997756472337</v>
      </c>
      <c r="D117" s="73">
        <f t="shared" si="37"/>
        <v>3.5380022435276626</v>
      </c>
      <c r="E117" s="73">
        <f t="shared" si="43"/>
        <v>10.45</v>
      </c>
      <c r="G117" s="94">
        <v>23</v>
      </c>
      <c r="H117" s="71">
        <f t="shared" si="44"/>
        <v>86.20889689530696</v>
      </c>
      <c r="I117" s="72">
        <f t="shared" si="38"/>
        <v>6.939816200072211</v>
      </c>
      <c r="J117" s="73">
        <f t="shared" si="39"/>
        <v>4.0051837999277895</v>
      </c>
      <c r="K117" s="73">
        <f t="shared" si="45"/>
        <v>10.945</v>
      </c>
      <c r="M117" s="94">
        <v>23</v>
      </c>
      <c r="N117" s="71">
        <f t="shared" si="46"/>
        <v>86.40968450517757</v>
      </c>
      <c r="O117" s="72">
        <f t="shared" si="40"/>
        <v>6.955979602666795</v>
      </c>
      <c r="P117" s="73">
        <f t="shared" si="41"/>
        <v>4.514020397333206</v>
      </c>
      <c r="Q117" s="73">
        <f t="shared" si="47"/>
        <v>11.47</v>
      </c>
    </row>
    <row r="118" spans="1:17" ht="12.75">
      <c r="A118" s="94">
        <v>24</v>
      </c>
      <c r="B118" s="71">
        <f t="shared" si="42"/>
        <v>82.32532392383055</v>
      </c>
      <c r="C118" s="72">
        <f t="shared" si="36"/>
        <v>6.6271885758683595</v>
      </c>
      <c r="D118" s="73">
        <f t="shared" si="37"/>
        <v>3.8228114241316398</v>
      </c>
      <c r="E118" s="73">
        <f t="shared" si="43"/>
        <v>10.45</v>
      </c>
      <c r="G118" s="94">
        <v>24</v>
      </c>
      <c r="H118" s="71">
        <f t="shared" si="44"/>
        <v>82.20371309537917</v>
      </c>
      <c r="I118" s="72">
        <f t="shared" si="38"/>
        <v>6.617398904178024</v>
      </c>
      <c r="J118" s="73">
        <f t="shared" si="39"/>
        <v>4.327601095821977</v>
      </c>
      <c r="K118" s="73">
        <f t="shared" si="45"/>
        <v>10.945</v>
      </c>
      <c r="M118" s="94">
        <v>24</v>
      </c>
      <c r="N118" s="71">
        <f t="shared" si="46"/>
        <v>81.89566410784435</v>
      </c>
      <c r="O118" s="72">
        <f t="shared" si="40"/>
        <v>6.592600960681471</v>
      </c>
      <c r="P118" s="73">
        <f t="shared" si="41"/>
        <v>4.877399039318529</v>
      </c>
      <c r="Q118" s="73">
        <f t="shared" si="47"/>
        <v>11.47</v>
      </c>
    </row>
    <row r="119" spans="1:17" ht="13.5" thickBot="1">
      <c r="A119" s="97">
        <v>25</v>
      </c>
      <c r="B119" s="71">
        <f t="shared" si="42"/>
        <v>78.50251249969891</v>
      </c>
      <c r="C119" s="72">
        <f t="shared" si="36"/>
        <v>6.3194522562257625</v>
      </c>
      <c r="D119" s="73">
        <f t="shared" si="37"/>
        <v>4.130547743774237</v>
      </c>
      <c r="E119" s="73">
        <f t="shared" si="43"/>
        <v>10.45</v>
      </c>
      <c r="G119" s="97">
        <v>25</v>
      </c>
      <c r="H119" s="71">
        <f t="shared" si="44"/>
        <v>77.8761119995572</v>
      </c>
      <c r="I119" s="72">
        <f t="shared" si="38"/>
        <v>6.269027015964355</v>
      </c>
      <c r="J119" s="73">
        <f t="shared" si="39"/>
        <v>4.675972984035646</v>
      </c>
      <c r="K119" s="73">
        <f t="shared" si="45"/>
        <v>10.945</v>
      </c>
      <c r="M119" s="97">
        <v>25</v>
      </c>
      <c r="N119" s="71">
        <f t="shared" si="46"/>
        <v>77.01826506852582</v>
      </c>
      <c r="O119" s="72">
        <f t="shared" si="40"/>
        <v>6.199970338016329</v>
      </c>
      <c r="P119" s="73">
        <f t="shared" si="41"/>
        <v>5.2700296619836715</v>
      </c>
      <c r="Q119" s="73">
        <f t="shared" si="47"/>
        <v>11.47</v>
      </c>
    </row>
    <row r="120" spans="1:17" ht="12.75">
      <c r="A120" s="125">
        <v>26</v>
      </c>
      <c r="B120" s="126">
        <f t="shared" si="42"/>
        <v>74.37196475592467</v>
      </c>
      <c r="C120" s="127">
        <f t="shared" si="36"/>
        <v>5.9869431628519365</v>
      </c>
      <c r="D120" s="128">
        <f t="shared" si="37"/>
        <v>4.463056837148063</v>
      </c>
      <c r="E120" s="128">
        <f t="shared" si="43"/>
        <v>10.45</v>
      </c>
      <c r="F120" s="11"/>
      <c r="G120" s="125">
        <v>26</v>
      </c>
      <c r="H120" s="126">
        <f t="shared" si="44"/>
        <v>73.20013901552156</v>
      </c>
      <c r="I120" s="127">
        <f t="shared" si="38"/>
        <v>5.892611190749486</v>
      </c>
      <c r="J120" s="128">
        <f t="shared" si="39"/>
        <v>5.052388809250514</v>
      </c>
      <c r="K120" s="128">
        <f t="shared" si="45"/>
        <v>10.945</v>
      </c>
      <c r="L120" s="11"/>
      <c r="M120" s="125">
        <v>26</v>
      </c>
      <c r="N120" s="71">
        <f t="shared" si="46"/>
        <v>71.74823540654215</v>
      </c>
      <c r="O120" s="72">
        <f t="shared" si="40"/>
        <v>5.775732950226644</v>
      </c>
      <c r="P120" s="73">
        <f t="shared" si="41"/>
        <v>5.694267049773357</v>
      </c>
      <c r="Q120" s="73">
        <f t="shared" si="47"/>
        <v>11.47</v>
      </c>
    </row>
    <row r="121" spans="1:17" ht="12.75">
      <c r="A121" s="94">
        <f>A120+1</f>
        <v>27</v>
      </c>
      <c r="B121" s="129">
        <f t="shared" si="42"/>
        <v>69.9089079187766</v>
      </c>
      <c r="C121" s="130">
        <f t="shared" si="36"/>
        <v>5.627667087461517</v>
      </c>
      <c r="D121" s="131">
        <f t="shared" si="37"/>
        <v>4.822332912538482</v>
      </c>
      <c r="E121" s="131">
        <f t="shared" si="43"/>
        <v>10.45</v>
      </c>
      <c r="F121" s="11"/>
      <c r="G121" s="94">
        <f>G120+1</f>
        <v>27</v>
      </c>
      <c r="H121" s="129">
        <f t="shared" si="44"/>
        <v>68.14775020627104</v>
      </c>
      <c r="I121" s="130">
        <f t="shared" si="38"/>
        <v>5.485893891604819</v>
      </c>
      <c r="J121" s="131">
        <f t="shared" si="39"/>
        <v>5.459106108395181</v>
      </c>
      <c r="K121" s="131">
        <f t="shared" si="45"/>
        <v>10.945</v>
      </c>
      <c r="L121" s="11"/>
      <c r="M121" s="94">
        <f>M120+1</f>
        <v>27</v>
      </c>
      <c r="N121" s="67">
        <f t="shared" si="46"/>
        <v>66.05396835676879</v>
      </c>
      <c r="O121" s="65">
        <f t="shared" si="40"/>
        <v>5.3173444527198885</v>
      </c>
      <c r="P121" s="66">
        <f t="shared" si="41"/>
        <v>6.152655547280112</v>
      </c>
      <c r="Q121" s="66">
        <f t="shared" si="47"/>
        <v>11.47</v>
      </c>
    </row>
    <row r="122" spans="1:17" ht="12.75">
      <c r="A122" s="94">
        <f aca="true" t="shared" si="48" ref="A122:A130">A121+1</f>
        <v>28</v>
      </c>
      <c r="B122" s="129">
        <f t="shared" si="42"/>
        <v>65.08657500623812</v>
      </c>
      <c r="C122" s="130">
        <f t="shared" si="36"/>
        <v>5.239469288002169</v>
      </c>
      <c r="D122" s="131">
        <f t="shared" si="37"/>
        <v>5.21053071199783</v>
      </c>
      <c r="E122" s="131">
        <f t="shared" si="43"/>
        <v>10.45</v>
      </c>
      <c r="F122" s="11"/>
      <c r="G122" s="94">
        <f aca="true" t="shared" si="49" ref="G122:G129">G121+1</f>
        <v>28</v>
      </c>
      <c r="H122" s="129">
        <f t="shared" si="44"/>
        <v>62.68864409787586</v>
      </c>
      <c r="I122" s="130">
        <f t="shared" si="38"/>
        <v>5.046435849879007</v>
      </c>
      <c r="J122" s="131">
        <f t="shared" si="39"/>
        <v>5.898564150120993</v>
      </c>
      <c r="K122" s="131">
        <f t="shared" si="45"/>
        <v>10.945</v>
      </c>
      <c r="L122" s="11"/>
      <c r="M122" s="94">
        <f aca="true" t="shared" si="50" ref="M122:M128">M121+1</f>
        <v>28</v>
      </c>
      <c r="N122" s="67">
        <f t="shared" si="46"/>
        <v>59.90131280948868</v>
      </c>
      <c r="O122" s="65">
        <f t="shared" si="40"/>
        <v>4.822055681163839</v>
      </c>
      <c r="P122" s="66">
        <f t="shared" si="41"/>
        <v>6.647944318836162</v>
      </c>
      <c r="Q122" s="66">
        <f t="shared" si="47"/>
        <v>11.47</v>
      </c>
    </row>
    <row r="123" spans="1:17" ht="12.75">
      <c r="A123" s="63">
        <f t="shared" si="48"/>
        <v>29</v>
      </c>
      <c r="B123" s="67">
        <f t="shared" si="42"/>
        <v>59.87604429424029</v>
      </c>
      <c r="C123" s="65">
        <f t="shared" si="36"/>
        <v>4.820021565686344</v>
      </c>
      <c r="D123" s="66">
        <f t="shared" si="37"/>
        <v>5.629978434313656</v>
      </c>
      <c r="E123" s="66">
        <f t="shared" si="43"/>
        <v>10.45</v>
      </c>
      <c r="G123" s="63">
        <f t="shared" si="49"/>
        <v>29</v>
      </c>
      <c r="H123" s="67">
        <f t="shared" si="44"/>
        <v>56.79007994775486</v>
      </c>
      <c r="I123" s="65">
        <f t="shared" si="38"/>
        <v>4.571601435794267</v>
      </c>
      <c r="J123" s="66">
        <f t="shared" si="39"/>
        <v>6.373398564205734</v>
      </c>
      <c r="K123" s="66">
        <f t="shared" si="45"/>
        <v>10.945</v>
      </c>
      <c r="M123" s="63">
        <f t="shared" si="50"/>
        <v>29</v>
      </c>
      <c r="N123" s="67">
        <f t="shared" si="46"/>
        <v>53.25336849065252</v>
      </c>
      <c r="O123" s="65">
        <f t="shared" si="40"/>
        <v>4.286896163497528</v>
      </c>
      <c r="P123" s="66">
        <f t="shared" si="41"/>
        <v>7.183103836502473</v>
      </c>
      <c r="Q123" s="66">
        <f t="shared" si="47"/>
        <v>11.47</v>
      </c>
    </row>
    <row r="124" spans="1:17" ht="12.75">
      <c r="A124" s="63">
        <f t="shared" si="48"/>
        <v>30</v>
      </c>
      <c r="B124" s="67">
        <f t="shared" si="42"/>
        <v>54.24606585992663</v>
      </c>
      <c r="C124" s="65">
        <f t="shared" si="36"/>
        <v>4.366808301724094</v>
      </c>
      <c r="D124" s="66">
        <f t="shared" si="37"/>
        <v>6.083191698275905</v>
      </c>
      <c r="E124" s="66">
        <f t="shared" si="43"/>
        <v>10.45</v>
      </c>
      <c r="G124" s="63">
        <f t="shared" si="49"/>
        <v>30</v>
      </c>
      <c r="H124" s="67">
        <f t="shared" si="44"/>
        <v>50.416681383549125</v>
      </c>
      <c r="I124" s="65">
        <f t="shared" si="38"/>
        <v>4.058542851375705</v>
      </c>
      <c r="J124" s="66">
        <f t="shared" si="39"/>
        <v>6.886457148624295</v>
      </c>
      <c r="K124" s="66">
        <f t="shared" si="45"/>
        <v>10.945</v>
      </c>
      <c r="M124" s="63">
        <f t="shared" si="50"/>
        <v>30</v>
      </c>
      <c r="N124" s="67">
        <f t="shared" si="46"/>
        <v>46.070264654150044</v>
      </c>
      <c r="O124" s="65">
        <f t="shared" si="40"/>
        <v>3.708656304659079</v>
      </c>
      <c r="P124" s="66">
        <f t="shared" si="41"/>
        <v>7.761343695340922</v>
      </c>
      <c r="Q124" s="66">
        <f t="shared" si="47"/>
        <v>11.47</v>
      </c>
    </row>
    <row r="125" spans="1:17" ht="12.75">
      <c r="A125" s="63">
        <f t="shared" si="48"/>
        <v>31</v>
      </c>
      <c r="B125" s="67">
        <f t="shared" si="42"/>
        <v>48.16287416165073</v>
      </c>
      <c r="C125" s="65">
        <f t="shared" si="36"/>
        <v>3.8771113700128836</v>
      </c>
      <c r="D125" s="66">
        <f t="shared" si="37"/>
        <v>6.572888629987116</v>
      </c>
      <c r="E125" s="66">
        <f t="shared" si="43"/>
        <v>10.45</v>
      </c>
      <c r="G125" s="63">
        <f t="shared" si="49"/>
        <v>31</v>
      </c>
      <c r="H125" s="67">
        <f t="shared" si="44"/>
        <v>43.53022423492483</v>
      </c>
      <c r="I125" s="65">
        <f t="shared" si="38"/>
        <v>3.504183050911449</v>
      </c>
      <c r="J125" s="66">
        <f t="shared" si="39"/>
        <v>7.440816949088552</v>
      </c>
      <c r="K125" s="66">
        <f t="shared" si="45"/>
        <v>10.945</v>
      </c>
      <c r="M125" s="63">
        <f t="shared" si="50"/>
        <v>31</v>
      </c>
      <c r="N125" s="67">
        <f t="shared" si="46"/>
        <v>38.308920958809125</v>
      </c>
      <c r="O125" s="65">
        <f t="shared" si="40"/>
        <v>3.0838681371841346</v>
      </c>
      <c r="P125" s="66">
        <f t="shared" si="41"/>
        <v>8.386131862815866</v>
      </c>
      <c r="Q125" s="66">
        <f t="shared" si="47"/>
        <v>11.47</v>
      </c>
    </row>
    <row r="126" spans="1:17" ht="12.75">
      <c r="A126" s="63">
        <f t="shared" si="48"/>
        <v>32</v>
      </c>
      <c r="B126" s="67">
        <f t="shared" si="42"/>
        <v>41.589985531663615</v>
      </c>
      <c r="C126" s="65">
        <f t="shared" si="36"/>
        <v>3.347993835298921</v>
      </c>
      <c r="D126" s="66">
        <f t="shared" si="37"/>
        <v>7.102006164701079</v>
      </c>
      <c r="E126" s="66">
        <f t="shared" si="43"/>
        <v>10.45</v>
      </c>
      <c r="G126" s="63">
        <f t="shared" si="49"/>
        <v>32</v>
      </c>
      <c r="H126" s="67">
        <f t="shared" si="44"/>
        <v>36.08940728583628</v>
      </c>
      <c r="I126" s="65">
        <f t="shared" si="38"/>
        <v>2.9051972865098206</v>
      </c>
      <c r="J126" s="66">
        <f t="shared" si="39"/>
        <v>8.039802713490179</v>
      </c>
      <c r="K126" s="66">
        <f t="shared" si="45"/>
        <v>10.945</v>
      </c>
      <c r="M126" s="63">
        <f t="shared" si="50"/>
        <v>32</v>
      </c>
      <c r="N126" s="67">
        <f t="shared" si="46"/>
        <v>29.92278909599326</v>
      </c>
      <c r="O126" s="65">
        <f t="shared" si="40"/>
        <v>2.4087845222274575</v>
      </c>
      <c r="P126" s="66">
        <f t="shared" si="41"/>
        <v>9.061215477772542</v>
      </c>
      <c r="Q126" s="66">
        <f t="shared" si="47"/>
        <v>11.47</v>
      </c>
    </row>
    <row r="127" spans="1:17" ht="12.75">
      <c r="A127" s="63">
        <f t="shared" si="48"/>
        <v>33</v>
      </c>
      <c r="B127" s="67">
        <f t="shared" si="42"/>
        <v>34.487979366962534</v>
      </c>
      <c r="C127" s="65">
        <f t="shared" si="36"/>
        <v>2.7762823390404843</v>
      </c>
      <c r="D127" s="66">
        <f t="shared" si="37"/>
        <v>7.673717660959515</v>
      </c>
      <c r="E127" s="66">
        <f t="shared" si="43"/>
        <v>10.45</v>
      </c>
      <c r="G127" s="63">
        <f t="shared" si="49"/>
        <v>33</v>
      </c>
      <c r="H127" s="67">
        <f t="shared" si="44"/>
        <v>28.0496045723461</v>
      </c>
      <c r="I127" s="65">
        <f t="shared" si="38"/>
        <v>2.2579931680738614</v>
      </c>
      <c r="J127" s="66">
        <f t="shared" si="39"/>
        <v>8.687006831926139</v>
      </c>
      <c r="K127" s="66">
        <f t="shared" si="45"/>
        <v>10.945</v>
      </c>
      <c r="M127" s="63">
        <f t="shared" si="50"/>
        <v>33</v>
      </c>
      <c r="N127" s="67">
        <f t="shared" si="46"/>
        <v>20.861573618220717</v>
      </c>
      <c r="O127" s="65">
        <f t="shared" si="40"/>
        <v>1.6793566762667678</v>
      </c>
      <c r="P127" s="66">
        <f t="shared" si="41"/>
        <v>9.790643323733233</v>
      </c>
      <c r="Q127" s="66">
        <f t="shared" si="47"/>
        <v>11.47</v>
      </c>
    </row>
    <row r="128" spans="1:17" ht="13.5" thickBot="1">
      <c r="A128" s="63">
        <f t="shared" si="48"/>
        <v>34</v>
      </c>
      <c r="B128" s="67">
        <f t="shared" si="42"/>
        <v>26.81426170600302</v>
      </c>
      <c r="C128" s="65">
        <f t="shared" si="36"/>
        <v>2.158548067333243</v>
      </c>
      <c r="D128" s="66">
        <f t="shared" si="37"/>
        <v>8.291451932666757</v>
      </c>
      <c r="E128" s="66">
        <f t="shared" si="43"/>
        <v>10.45</v>
      </c>
      <c r="G128" s="63">
        <f t="shared" si="49"/>
        <v>34</v>
      </c>
      <c r="H128" s="67">
        <f t="shared" si="44"/>
        <v>19.362597740419965</v>
      </c>
      <c r="I128" s="65">
        <f t="shared" si="38"/>
        <v>1.5586891181038072</v>
      </c>
      <c r="J128" s="66">
        <f t="shared" si="39"/>
        <v>9.386310881896193</v>
      </c>
      <c r="K128" s="66">
        <f t="shared" si="45"/>
        <v>10.945</v>
      </c>
      <c r="M128" s="70">
        <f t="shared" si="50"/>
        <v>34</v>
      </c>
      <c r="N128" s="71">
        <f t="shared" si="46"/>
        <v>11.070930294487484</v>
      </c>
      <c r="O128" s="72">
        <f t="shared" si="40"/>
        <v>0.8912098887062426</v>
      </c>
      <c r="P128" s="73">
        <f t="shared" si="41"/>
        <v>10.578790111293758</v>
      </c>
      <c r="Q128" s="73">
        <f t="shared" si="47"/>
        <v>11.47</v>
      </c>
    </row>
    <row r="129" spans="1:17" ht="13.5" thickBot="1">
      <c r="A129" s="70">
        <f t="shared" si="48"/>
        <v>35</v>
      </c>
      <c r="B129" s="71">
        <f t="shared" si="42"/>
        <v>18.522809773336263</v>
      </c>
      <c r="C129" s="72">
        <f t="shared" si="36"/>
        <v>1.4910861867535692</v>
      </c>
      <c r="D129" s="73">
        <f t="shared" si="37"/>
        <v>8.95891381324643</v>
      </c>
      <c r="E129" s="73">
        <f t="shared" si="43"/>
        <v>10.45</v>
      </c>
      <c r="G129" s="70">
        <f t="shared" si="49"/>
        <v>35</v>
      </c>
      <c r="H129" s="71">
        <f t="shared" si="44"/>
        <v>9.976286858523771</v>
      </c>
      <c r="I129" s="72">
        <f t="shared" si="38"/>
        <v>0.8030910921111637</v>
      </c>
      <c r="J129" s="73">
        <f t="shared" si="39"/>
        <v>10.141908907888837</v>
      </c>
      <c r="K129" s="73">
        <f t="shared" si="45"/>
        <v>10.945</v>
      </c>
      <c r="M129" s="98" t="s">
        <v>24</v>
      </c>
      <c r="N129" s="145">
        <f t="shared" si="46"/>
        <v>0.492140183193726</v>
      </c>
      <c r="O129" s="82">
        <f t="shared" si="40"/>
        <v>0.039617284747094944</v>
      </c>
      <c r="P129" s="81">
        <f t="shared" si="41"/>
        <v>11.430382715252906</v>
      </c>
      <c r="Q129" s="83">
        <f t="shared" si="47"/>
        <v>11.47</v>
      </c>
    </row>
    <row r="130" spans="1:17" ht="13.5" thickBot="1">
      <c r="A130" s="63">
        <f t="shared" si="48"/>
        <v>36</v>
      </c>
      <c r="B130" s="67">
        <f t="shared" si="42"/>
        <v>9.563895960089834</v>
      </c>
      <c r="C130" s="65">
        <f t="shared" si="36"/>
        <v>0.7698936247872317</v>
      </c>
      <c r="D130" s="66">
        <f t="shared" si="37"/>
        <v>9.680106375212768</v>
      </c>
      <c r="E130" s="66">
        <f t="shared" si="43"/>
        <v>10.45</v>
      </c>
      <c r="F130" s="161"/>
      <c r="G130" s="98" t="s">
        <v>24</v>
      </c>
      <c r="H130" s="143">
        <f t="shared" si="44"/>
        <v>-0.16562204936506575</v>
      </c>
      <c r="I130" s="132"/>
      <c r="J130" s="132"/>
      <c r="K130" s="132">
        <f>SUM(K95:K129)</f>
        <v>383.0749999999998</v>
      </c>
      <c r="L130" s="162"/>
      <c r="M130" s="153"/>
      <c r="N130" s="139"/>
      <c r="O130" s="154"/>
      <c r="P130" s="154"/>
      <c r="Q130" s="154"/>
    </row>
    <row r="131" spans="1:17" ht="13.5" thickBot="1">
      <c r="A131" s="98" t="s">
        <v>24</v>
      </c>
      <c r="B131" s="67">
        <f t="shared" si="42"/>
        <v>-0.11621041512293395</v>
      </c>
      <c r="C131" s="96"/>
      <c r="D131" s="96"/>
      <c r="E131" s="96">
        <f>SUM(E95:E130)</f>
        <v>376.19999999999976</v>
      </c>
      <c r="F131" s="160"/>
      <c r="G131" s="153"/>
      <c r="H131" s="139"/>
      <c r="I131" s="154"/>
      <c r="J131" s="154"/>
      <c r="K131" s="154"/>
      <c r="L131" s="160"/>
      <c r="M131" s="153"/>
      <c r="N131" s="139"/>
      <c r="O131" s="154"/>
      <c r="P131" s="154"/>
      <c r="Q131" s="154"/>
    </row>
    <row r="133" spans="3:18" ht="12.75">
      <c r="C133" s="88" t="s">
        <v>34</v>
      </c>
      <c r="D133" s="89"/>
      <c r="E133" s="90"/>
      <c r="F133" s="91"/>
      <c r="G133" s="92"/>
      <c r="H133" s="92"/>
      <c r="I133" s="92"/>
      <c r="J133" s="91"/>
      <c r="K133" s="93"/>
      <c r="L133" s="88"/>
      <c r="M133" s="80"/>
      <c r="N133" s="80"/>
      <c r="O133" s="75"/>
      <c r="P133" s="75"/>
      <c r="Q133" s="11"/>
      <c r="R133" s="11"/>
    </row>
    <row r="134" spans="13:18" ht="12.75">
      <c r="M134" s="80"/>
      <c r="N134" s="80"/>
      <c r="O134" s="75"/>
      <c r="P134" s="75"/>
      <c r="Q134" s="11"/>
      <c r="R134" s="11"/>
    </row>
    <row r="135" spans="3:18" ht="12.75">
      <c r="C135" s="31" t="s">
        <v>15</v>
      </c>
      <c r="D135" s="11"/>
      <c r="E135" s="11"/>
      <c r="I135" s="79" t="s">
        <v>16</v>
      </c>
      <c r="J135" s="11"/>
      <c r="K135" s="11"/>
      <c r="O135" s="4" t="s">
        <v>17</v>
      </c>
      <c r="P135" s="11"/>
      <c r="Q135" s="11"/>
      <c r="R135" s="11"/>
    </row>
    <row r="136" spans="1:18" ht="24">
      <c r="A136" s="63" t="s">
        <v>21</v>
      </c>
      <c r="B136" s="64" t="s">
        <v>29</v>
      </c>
      <c r="C136" s="64" t="s">
        <v>23</v>
      </c>
      <c r="D136" s="64" t="s">
        <v>18</v>
      </c>
      <c r="E136" s="64" t="s">
        <v>30</v>
      </c>
      <c r="G136" s="63" t="s">
        <v>21</v>
      </c>
      <c r="H136" s="64" t="s">
        <v>29</v>
      </c>
      <c r="I136" s="64" t="s">
        <v>23</v>
      </c>
      <c r="J136" s="64" t="s">
        <v>18</v>
      </c>
      <c r="K136" s="64" t="s">
        <v>30</v>
      </c>
      <c r="M136" s="63" t="s">
        <v>21</v>
      </c>
      <c r="N136" s="64" t="s">
        <v>29</v>
      </c>
      <c r="O136" s="64" t="s">
        <v>23</v>
      </c>
      <c r="P136" s="64" t="s">
        <v>18</v>
      </c>
      <c r="Q136" s="64" t="s">
        <v>30</v>
      </c>
      <c r="R136" s="11"/>
    </row>
    <row r="137" spans="1:17" ht="12.75">
      <c r="A137" s="63">
        <v>1</v>
      </c>
      <c r="B137" s="68">
        <f>$H$6</f>
        <v>121.81131985662657</v>
      </c>
      <c r="C137" s="65">
        <f>B137*$B$7/100</f>
        <v>9.80581124845844</v>
      </c>
      <c r="D137" s="66">
        <f>E137-C137</f>
        <v>0.2871887515415601</v>
      </c>
      <c r="E137" s="66">
        <v>10.093</v>
      </c>
      <c r="G137" s="63">
        <v>1</v>
      </c>
      <c r="H137" s="68">
        <f>$N$7</f>
        <v>126.903704884068</v>
      </c>
      <c r="I137" s="65">
        <f>H137*$B$7/100</f>
        <v>10.215748243167475</v>
      </c>
      <c r="J137" s="66">
        <f>K137-I137</f>
        <v>0.32425175683252405</v>
      </c>
      <c r="K137" s="66">
        <v>10.54</v>
      </c>
      <c r="M137" s="63">
        <v>1</v>
      </c>
      <c r="N137" s="68">
        <f>$T$8</f>
        <v>132.27454427269623</v>
      </c>
      <c r="O137" s="65">
        <f>N137*$B$7/100</f>
        <v>10.648100813952048</v>
      </c>
      <c r="P137" s="66">
        <f>Q137-O137</f>
        <v>0.36389918604795213</v>
      </c>
      <c r="Q137" s="66">
        <v>11.012</v>
      </c>
    </row>
    <row r="138" spans="1:17" ht="12.75">
      <c r="A138" s="63">
        <v>2</v>
      </c>
      <c r="B138" s="67">
        <f>B137-D137</f>
        <v>121.524131105085</v>
      </c>
      <c r="C138" s="65">
        <f aca="true" t="shared" si="51" ref="C138:C182">B138*$B$7/100</f>
        <v>9.782692553959343</v>
      </c>
      <c r="D138" s="66">
        <f aca="true" t="shared" si="52" ref="D138:D182">E138-C138</f>
        <v>0.31030744604065674</v>
      </c>
      <c r="E138" s="66">
        <f>E137</f>
        <v>10.093</v>
      </c>
      <c r="G138" s="63">
        <v>2</v>
      </c>
      <c r="H138" s="67">
        <f>H137-J137</f>
        <v>126.57945312723548</v>
      </c>
      <c r="I138" s="65">
        <f aca="true" t="shared" si="53" ref="I138:I181">H138*$B$7/100</f>
        <v>10.189645976742458</v>
      </c>
      <c r="J138" s="66">
        <f aca="true" t="shared" si="54" ref="J138:J181">K138-I138</f>
        <v>0.35035402325754106</v>
      </c>
      <c r="K138" s="66">
        <f>K137</f>
        <v>10.54</v>
      </c>
      <c r="M138" s="63">
        <v>2</v>
      </c>
      <c r="N138" s="67">
        <f>N137-P137</f>
        <v>131.9106450866483</v>
      </c>
      <c r="O138" s="65">
        <f aca="true" t="shared" si="55" ref="O138:O180">N138*$B$7/100</f>
        <v>10.618806929475188</v>
      </c>
      <c r="P138" s="66">
        <f aca="true" t="shared" si="56" ref="P138:P180">Q138-O138</f>
        <v>0.3931930705248128</v>
      </c>
      <c r="Q138" s="66">
        <f>Q137</f>
        <v>11.012</v>
      </c>
    </row>
    <row r="139" spans="1:17" ht="12.75">
      <c r="A139" s="63">
        <v>3</v>
      </c>
      <c r="B139" s="67">
        <f aca="true" t="shared" si="57" ref="B139:B183">B138-D138</f>
        <v>121.21382365904435</v>
      </c>
      <c r="C139" s="65">
        <f t="shared" si="51"/>
        <v>9.757712804553071</v>
      </c>
      <c r="D139" s="66">
        <f t="shared" si="52"/>
        <v>0.335287195446929</v>
      </c>
      <c r="E139" s="66">
        <f aca="true" t="shared" si="58" ref="E139:E182">E138</f>
        <v>10.093</v>
      </c>
      <c r="G139" s="63">
        <v>3</v>
      </c>
      <c r="H139" s="67">
        <f aca="true" t="shared" si="59" ref="H139:H182">H138-J138</f>
        <v>126.22909910397794</v>
      </c>
      <c r="I139" s="65">
        <f t="shared" si="53"/>
        <v>10.161442477870226</v>
      </c>
      <c r="J139" s="66">
        <f t="shared" si="54"/>
        <v>0.378557522129773</v>
      </c>
      <c r="K139" s="66">
        <f aca="true" t="shared" si="60" ref="K139:K181">K138</f>
        <v>10.54</v>
      </c>
      <c r="M139" s="63">
        <v>3</v>
      </c>
      <c r="N139" s="67">
        <f aca="true" t="shared" si="61" ref="N139:N181">N138-P138</f>
        <v>131.51745201612349</v>
      </c>
      <c r="O139" s="65">
        <f t="shared" si="55"/>
        <v>10.58715488729794</v>
      </c>
      <c r="P139" s="66">
        <f t="shared" si="56"/>
        <v>0.4248451127020605</v>
      </c>
      <c r="Q139" s="66">
        <f aca="true" t="shared" si="62" ref="Q139:Q180">Q138</f>
        <v>11.012</v>
      </c>
    </row>
    <row r="140" spans="1:17" ht="12.75">
      <c r="A140" s="63">
        <v>4</v>
      </c>
      <c r="B140" s="67">
        <f t="shared" si="57"/>
        <v>120.87853646359743</v>
      </c>
      <c r="C140" s="65">
        <f t="shared" si="51"/>
        <v>9.730722185319594</v>
      </c>
      <c r="D140" s="66">
        <f t="shared" si="52"/>
        <v>0.36227781468040554</v>
      </c>
      <c r="E140" s="66">
        <f t="shared" si="58"/>
        <v>10.093</v>
      </c>
      <c r="G140" s="63">
        <v>4</v>
      </c>
      <c r="H140" s="67">
        <f t="shared" si="59"/>
        <v>125.85054158184818</v>
      </c>
      <c r="I140" s="65">
        <f t="shared" si="53"/>
        <v>10.130968597338779</v>
      </c>
      <c r="J140" s="66">
        <f t="shared" si="54"/>
        <v>0.4090314026612205</v>
      </c>
      <c r="K140" s="66">
        <f t="shared" si="60"/>
        <v>10.54</v>
      </c>
      <c r="M140" s="63">
        <v>4</v>
      </c>
      <c r="N140" s="67">
        <f t="shared" si="61"/>
        <v>131.09260690342143</v>
      </c>
      <c r="O140" s="65">
        <f t="shared" si="55"/>
        <v>10.552954855725424</v>
      </c>
      <c r="P140" s="66">
        <f t="shared" si="56"/>
        <v>0.459045144274576</v>
      </c>
      <c r="Q140" s="66">
        <f t="shared" si="62"/>
        <v>11.012</v>
      </c>
    </row>
    <row r="141" spans="1:17" ht="12.75">
      <c r="A141" s="63">
        <v>5</v>
      </c>
      <c r="B141" s="67">
        <f t="shared" si="57"/>
        <v>120.51625864891702</v>
      </c>
      <c r="C141" s="65">
        <f t="shared" si="51"/>
        <v>9.70155882123782</v>
      </c>
      <c r="D141" s="66">
        <f t="shared" si="52"/>
        <v>0.39144117876218054</v>
      </c>
      <c r="E141" s="66">
        <f t="shared" si="58"/>
        <v>10.093</v>
      </c>
      <c r="G141" s="63">
        <v>5</v>
      </c>
      <c r="H141" s="67">
        <f t="shared" si="59"/>
        <v>125.44151017918696</v>
      </c>
      <c r="I141" s="65">
        <f t="shared" si="53"/>
        <v>10.098041569424552</v>
      </c>
      <c r="J141" s="66">
        <f t="shared" si="54"/>
        <v>0.4419584305754469</v>
      </c>
      <c r="K141" s="66">
        <f t="shared" si="60"/>
        <v>10.54</v>
      </c>
      <c r="M141" s="63">
        <v>5</v>
      </c>
      <c r="N141" s="67">
        <f t="shared" si="61"/>
        <v>130.63356175914686</v>
      </c>
      <c r="O141" s="65">
        <f t="shared" si="55"/>
        <v>10.516001721611325</v>
      </c>
      <c r="P141" s="66">
        <f t="shared" si="56"/>
        <v>0.49599827838867583</v>
      </c>
      <c r="Q141" s="66">
        <f t="shared" si="62"/>
        <v>11.012</v>
      </c>
    </row>
    <row r="142" spans="1:17" ht="12.75">
      <c r="A142" s="63">
        <v>6</v>
      </c>
      <c r="B142" s="67">
        <f t="shared" si="57"/>
        <v>120.12481747015484</v>
      </c>
      <c r="C142" s="65">
        <f t="shared" si="51"/>
        <v>9.670047806347466</v>
      </c>
      <c r="D142" s="66">
        <f t="shared" si="52"/>
        <v>0.42295219365253445</v>
      </c>
      <c r="E142" s="66">
        <f t="shared" si="58"/>
        <v>10.093</v>
      </c>
      <c r="G142" s="63">
        <v>6</v>
      </c>
      <c r="H142" s="67">
        <f t="shared" si="59"/>
        <v>124.99955174861151</v>
      </c>
      <c r="I142" s="65">
        <f t="shared" si="53"/>
        <v>10.062463915763226</v>
      </c>
      <c r="J142" s="66">
        <f t="shared" si="54"/>
        <v>0.47753608423677285</v>
      </c>
      <c r="K142" s="66">
        <f t="shared" si="60"/>
        <v>10.54</v>
      </c>
      <c r="M142" s="63">
        <v>6</v>
      </c>
      <c r="N142" s="67">
        <f t="shared" si="61"/>
        <v>130.1375634807582</v>
      </c>
      <c r="O142" s="65">
        <f t="shared" si="55"/>
        <v>10.476073860201035</v>
      </c>
      <c r="P142" s="66">
        <f t="shared" si="56"/>
        <v>0.5359261397989652</v>
      </c>
      <c r="Q142" s="66">
        <f t="shared" si="62"/>
        <v>11.012</v>
      </c>
    </row>
    <row r="143" spans="1:17" ht="12.75">
      <c r="A143" s="63">
        <v>7</v>
      </c>
      <c r="B143" s="67">
        <f t="shared" si="57"/>
        <v>119.7018652765023</v>
      </c>
      <c r="C143" s="65">
        <f t="shared" si="51"/>
        <v>9.636000154758436</v>
      </c>
      <c r="D143" s="66">
        <f t="shared" si="52"/>
        <v>0.45699984524156356</v>
      </c>
      <c r="E143" s="66">
        <f t="shared" si="58"/>
        <v>10.093</v>
      </c>
      <c r="G143" s="63">
        <v>7</v>
      </c>
      <c r="H143" s="67">
        <f t="shared" si="59"/>
        <v>124.52201566437473</v>
      </c>
      <c r="I143" s="65">
        <f t="shared" si="53"/>
        <v>10.024022260982168</v>
      </c>
      <c r="J143" s="66">
        <f t="shared" si="54"/>
        <v>0.5159777390178313</v>
      </c>
      <c r="K143" s="66">
        <f t="shared" si="60"/>
        <v>10.54</v>
      </c>
      <c r="M143" s="63">
        <v>7</v>
      </c>
      <c r="N143" s="67">
        <f t="shared" si="61"/>
        <v>129.60163734095923</v>
      </c>
      <c r="O143" s="65">
        <f t="shared" si="55"/>
        <v>10.432931805947218</v>
      </c>
      <c r="P143" s="66">
        <f t="shared" si="56"/>
        <v>0.5790681940527822</v>
      </c>
      <c r="Q143" s="66">
        <f t="shared" si="62"/>
        <v>11.012</v>
      </c>
    </row>
    <row r="144" spans="1:17" ht="12.75">
      <c r="A144" s="63">
        <v>8</v>
      </c>
      <c r="B144" s="67">
        <f t="shared" si="57"/>
        <v>119.24486543126073</v>
      </c>
      <c r="C144" s="65">
        <f t="shared" si="51"/>
        <v>9.59921166721649</v>
      </c>
      <c r="D144" s="66">
        <f t="shared" si="52"/>
        <v>0.49378833278350953</v>
      </c>
      <c r="E144" s="66">
        <f t="shared" si="58"/>
        <v>10.093</v>
      </c>
      <c r="G144" s="63">
        <v>8</v>
      </c>
      <c r="H144" s="67">
        <f t="shared" si="59"/>
        <v>124.0060379253569</v>
      </c>
      <c r="I144" s="65">
        <f t="shared" si="53"/>
        <v>9.98248605299123</v>
      </c>
      <c r="J144" s="66">
        <f t="shared" si="54"/>
        <v>0.5575139470087684</v>
      </c>
      <c r="K144" s="66">
        <f t="shared" si="60"/>
        <v>10.54</v>
      </c>
      <c r="M144" s="63">
        <v>8</v>
      </c>
      <c r="N144" s="67">
        <f t="shared" si="61"/>
        <v>129.02256914690645</v>
      </c>
      <c r="O144" s="65">
        <f t="shared" si="55"/>
        <v>10.386316816325971</v>
      </c>
      <c r="P144" s="66">
        <f t="shared" si="56"/>
        <v>0.6256831836740293</v>
      </c>
      <c r="Q144" s="66">
        <f t="shared" si="62"/>
        <v>11.012</v>
      </c>
    </row>
    <row r="145" spans="1:17" ht="12.75">
      <c r="A145" s="63">
        <v>9</v>
      </c>
      <c r="B145" s="67">
        <f t="shared" si="57"/>
        <v>118.75107709847723</v>
      </c>
      <c r="C145" s="65">
        <f t="shared" si="51"/>
        <v>9.559461706427419</v>
      </c>
      <c r="D145" s="66">
        <f t="shared" si="52"/>
        <v>0.5335382935725814</v>
      </c>
      <c r="E145" s="66">
        <f t="shared" si="58"/>
        <v>10.093</v>
      </c>
      <c r="G145" s="63">
        <v>9</v>
      </c>
      <c r="H145" s="67">
        <f t="shared" si="59"/>
        <v>123.44852397834813</v>
      </c>
      <c r="I145" s="65">
        <f t="shared" si="53"/>
        <v>9.937606180257026</v>
      </c>
      <c r="J145" s="66">
        <f t="shared" si="54"/>
        <v>0.6023938197429732</v>
      </c>
      <c r="K145" s="66">
        <f t="shared" si="60"/>
        <v>10.54</v>
      </c>
      <c r="M145" s="63">
        <v>9</v>
      </c>
      <c r="N145" s="67">
        <f t="shared" si="61"/>
        <v>128.39688596323242</v>
      </c>
      <c r="O145" s="65">
        <f t="shared" si="55"/>
        <v>10.33594932004021</v>
      </c>
      <c r="P145" s="66">
        <f t="shared" si="56"/>
        <v>0.6760506799597898</v>
      </c>
      <c r="Q145" s="66">
        <f t="shared" si="62"/>
        <v>11.012</v>
      </c>
    </row>
    <row r="146" spans="1:17" ht="12.75">
      <c r="A146" s="63">
        <v>10</v>
      </c>
      <c r="B146" s="67">
        <f t="shared" si="57"/>
        <v>118.21753880490465</v>
      </c>
      <c r="C146" s="65">
        <f t="shared" si="51"/>
        <v>9.516511873794824</v>
      </c>
      <c r="D146" s="66">
        <f t="shared" si="52"/>
        <v>0.5764881262051755</v>
      </c>
      <c r="E146" s="66">
        <f t="shared" si="58"/>
        <v>10.093</v>
      </c>
      <c r="G146" s="63">
        <v>10</v>
      </c>
      <c r="H146" s="67">
        <f t="shared" si="59"/>
        <v>122.84613015860516</v>
      </c>
      <c r="I146" s="65">
        <f t="shared" si="53"/>
        <v>9.889113477767717</v>
      </c>
      <c r="J146" s="66">
        <f t="shared" si="54"/>
        <v>0.6508865222322822</v>
      </c>
      <c r="K146" s="66">
        <f t="shared" si="60"/>
        <v>10.54</v>
      </c>
      <c r="M146" s="63">
        <v>10</v>
      </c>
      <c r="N146" s="67">
        <f t="shared" si="61"/>
        <v>127.72083528327263</v>
      </c>
      <c r="O146" s="65">
        <f t="shared" si="55"/>
        <v>10.281527240303449</v>
      </c>
      <c r="P146" s="66">
        <f t="shared" si="56"/>
        <v>0.7304727596965517</v>
      </c>
      <c r="Q146" s="66">
        <f t="shared" si="62"/>
        <v>11.012</v>
      </c>
    </row>
    <row r="147" spans="1:17" ht="12.75">
      <c r="A147" s="63">
        <v>11</v>
      </c>
      <c r="B147" s="67">
        <f t="shared" si="57"/>
        <v>117.64105067869947</v>
      </c>
      <c r="C147" s="65">
        <f t="shared" si="51"/>
        <v>9.470104579635308</v>
      </c>
      <c r="D147" s="66">
        <f t="shared" si="52"/>
        <v>0.6228954203646921</v>
      </c>
      <c r="E147" s="66">
        <f t="shared" si="58"/>
        <v>10.093</v>
      </c>
      <c r="G147" s="63">
        <v>11</v>
      </c>
      <c r="H147" s="67">
        <f t="shared" si="59"/>
        <v>122.19524363637288</v>
      </c>
      <c r="I147" s="65">
        <f t="shared" si="53"/>
        <v>9.836717112728017</v>
      </c>
      <c r="J147" s="66">
        <f t="shared" si="54"/>
        <v>0.7032828872719818</v>
      </c>
      <c r="K147" s="66">
        <f t="shared" si="60"/>
        <v>10.54</v>
      </c>
      <c r="M147" s="63">
        <v>11</v>
      </c>
      <c r="N147" s="67">
        <f t="shared" si="61"/>
        <v>126.99036252357608</v>
      </c>
      <c r="O147" s="65">
        <f t="shared" si="55"/>
        <v>10.222724183147875</v>
      </c>
      <c r="P147" s="66">
        <f t="shared" si="56"/>
        <v>0.7892758168521254</v>
      </c>
      <c r="Q147" s="66">
        <f t="shared" si="62"/>
        <v>11.012</v>
      </c>
    </row>
    <row r="148" spans="1:17" ht="12.75">
      <c r="A148" s="63">
        <v>12</v>
      </c>
      <c r="B148" s="67">
        <f t="shared" si="57"/>
        <v>117.01815525833479</v>
      </c>
      <c r="C148" s="65">
        <f t="shared" si="51"/>
        <v>9.419961498295951</v>
      </c>
      <c r="D148" s="66">
        <f t="shared" si="52"/>
        <v>0.673038501704049</v>
      </c>
      <c r="E148" s="66">
        <f t="shared" si="58"/>
        <v>10.093</v>
      </c>
      <c r="G148" s="63">
        <v>12</v>
      </c>
      <c r="H148" s="67">
        <f t="shared" si="59"/>
        <v>121.4919607491009</v>
      </c>
      <c r="I148" s="65">
        <f t="shared" si="53"/>
        <v>9.780102840302623</v>
      </c>
      <c r="J148" s="66">
        <f t="shared" si="54"/>
        <v>0.7598971596973758</v>
      </c>
      <c r="K148" s="66">
        <f t="shared" si="60"/>
        <v>10.54</v>
      </c>
      <c r="M148" s="63">
        <v>12</v>
      </c>
      <c r="N148" s="67">
        <f t="shared" si="61"/>
        <v>126.20108670672396</v>
      </c>
      <c r="O148" s="65">
        <f t="shared" si="55"/>
        <v>10.15918747989128</v>
      </c>
      <c r="P148" s="66">
        <f t="shared" si="56"/>
        <v>0.8528125201087207</v>
      </c>
      <c r="Q148" s="66">
        <f t="shared" si="62"/>
        <v>11.012</v>
      </c>
    </row>
    <row r="149" spans="1:17" ht="12.75">
      <c r="A149" s="63">
        <v>13</v>
      </c>
      <c r="B149" s="67">
        <f t="shared" si="57"/>
        <v>116.34511675663074</v>
      </c>
      <c r="C149" s="65">
        <f t="shared" si="51"/>
        <v>9.365781898908775</v>
      </c>
      <c r="D149" s="66">
        <f t="shared" si="52"/>
        <v>0.7272181010912249</v>
      </c>
      <c r="E149" s="66">
        <f t="shared" si="58"/>
        <v>10.093</v>
      </c>
      <c r="G149" s="63">
        <v>13</v>
      </c>
      <c r="H149" s="67">
        <f t="shared" si="59"/>
        <v>120.73206358940352</v>
      </c>
      <c r="I149" s="65">
        <f t="shared" si="53"/>
        <v>9.718931118946985</v>
      </c>
      <c r="J149" s="66">
        <f t="shared" si="54"/>
        <v>0.821068881053014</v>
      </c>
      <c r="K149" s="66">
        <f t="shared" si="60"/>
        <v>10.54</v>
      </c>
      <c r="M149" s="63">
        <v>13</v>
      </c>
      <c r="N149" s="67">
        <f t="shared" si="61"/>
        <v>125.34827418661524</v>
      </c>
      <c r="O149" s="65">
        <f t="shared" si="55"/>
        <v>10.090536072022529</v>
      </c>
      <c r="P149" s="66">
        <f t="shared" si="56"/>
        <v>0.9214639279774719</v>
      </c>
      <c r="Q149" s="66">
        <f t="shared" si="62"/>
        <v>11.012</v>
      </c>
    </row>
    <row r="150" spans="1:17" ht="12.75">
      <c r="A150" s="63">
        <v>14</v>
      </c>
      <c r="B150" s="67">
        <f t="shared" si="57"/>
        <v>115.61789865553952</v>
      </c>
      <c r="C150" s="65">
        <f t="shared" si="51"/>
        <v>9.307240841770932</v>
      </c>
      <c r="D150" s="66">
        <f t="shared" si="52"/>
        <v>0.7857591582290677</v>
      </c>
      <c r="E150" s="66">
        <f t="shared" si="58"/>
        <v>10.093</v>
      </c>
      <c r="G150" s="63">
        <v>14</v>
      </c>
      <c r="H150" s="67">
        <f t="shared" si="59"/>
        <v>119.91099470835051</v>
      </c>
      <c r="I150" s="65">
        <f t="shared" si="53"/>
        <v>9.652835074022217</v>
      </c>
      <c r="J150" s="66">
        <f t="shared" si="54"/>
        <v>0.8871649259777818</v>
      </c>
      <c r="K150" s="66">
        <f t="shared" si="60"/>
        <v>10.54</v>
      </c>
      <c r="M150" s="63">
        <v>14</v>
      </c>
      <c r="N150" s="67">
        <f t="shared" si="61"/>
        <v>124.42681025863777</v>
      </c>
      <c r="O150" s="65">
        <f t="shared" si="55"/>
        <v>10.016358225820342</v>
      </c>
      <c r="P150" s="66">
        <f t="shared" si="56"/>
        <v>0.9956417741796582</v>
      </c>
      <c r="Q150" s="66">
        <f t="shared" si="62"/>
        <v>11.012</v>
      </c>
    </row>
    <row r="151" spans="1:17" ht="12.75">
      <c r="A151" s="70">
        <v>15</v>
      </c>
      <c r="B151" s="71">
        <f t="shared" si="57"/>
        <v>114.83213949731045</v>
      </c>
      <c r="C151" s="72">
        <f t="shared" si="51"/>
        <v>9.243987229533492</v>
      </c>
      <c r="D151" s="73">
        <f t="shared" si="52"/>
        <v>0.8490127704665085</v>
      </c>
      <c r="E151" s="66">
        <f t="shared" si="58"/>
        <v>10.093</v>
      </c>
      <c r="G151" s="70">
        <v>15</v>
      </c>
      <c r="H151" s="71">
        <f t="shared" si="59"/>
        <v>119.02382978237273</v>
      </c>
      <c r="I151" s="72">
        <f t="shared" si="53"/>
        <v>9.581418297481006</v>
      </c>
      <c r="J151" s="73">
        <f t="shared" si="54"/>
        <v>0.9585817025189929</v>
      </c>
      <c r="K151" s="66">
        <f t="shared" si="60"/>
        <v>10.54</v>
      </c>
      <c r="M151" s="70">
        <v>15</v>
      </c>
      <c r="N151" s="71">
        <f t="shared" si="61"/>
        <v>123.43116848445811</v>
      </c>
      <c r="O151" s="72">
        <f t="shared" si="55"/>
        <v>9.936209062998879</v>
      </c>
      <c r="P151" s="73">
        <f t="shared" si="56"/>
        <v>1.0757909370011216</v>
      </c>
      <c r="Q151" s="66">
        <f t="shared" si="62"/>
        <v>11.012</v>
      </c>
    </row>
    <row r="152" spans="1:17" ht="12.75">
      <c r="A152" s="94">
        <v>16</v>
      </c>
      <c r="B152" s="67">
        <f t="shared" si="57"/>
        <v>113.98312672684395</v>
      </c>
      <c r="C152" s="65">
        <f t="shared" si="51"/>
        <v>9.175641701510939</v>
      </c>
      <c r="D152" s="66">
        <f t="shared" si="52"/>
        <v>0.9173582984890611</v>
      </c>
      <c r="E152" s="66">
        <f t="shared" si="58"/>
        <v>10.093</v>
      </c>
      <c r="G152" s="94">
        <v>16</v>
      </c>
      <c r="H152" s="67">
        <f t="shared" si="59"/>
        <v>118.06524807985373</v>
      </c>
      <c r="I152" s="65">
        <f t="shared" si="53"/>
        <v>9.504252470428227</v>
      </c>
      <c r="J152" s="66">
        <f t="shared" si="54"/>
        <v>1.035747529571772</v>
      </c>
      <c r="K152" s="66">
        <f t="shared" si="60"/>
        <v>10.54</v>
      </c>
      <c r="M152" s="94">
        <v>16</v>
      </c>
      <c r="N152" s="67">
        <f t="shared" si="61"/>
        <v>122.355377547457</v>
      </c>
      <c r="O152" s="65">
        <f t="shared" si="55"/>
        <v>9.849607892570289</v>
      </c>
      <c r="P152" s="66">
        <f t="shared" si="56"/>
        <v>1.1623921074297119</v>
      </c>
      <c r="Q152" s="66">
        <f t="shared" si="62"/>
        <v>11.012</v>
      </c>
    </row>
    <row r="153" spans="1:17" ht="12.75">
      <c r="A153" s="94">
        <v>17</v>
      </c>
      <c r="B153" s="67">
        <f t="shared" si="57"/>
        <v>113.06576842835489</v>
      </c>
      <c r="C153" s="65">
        <f t="shared" si="51"/>
        <v>9.10179435848257</v>
      </c>
      <c r="D153" s="66">
        <f t="shared" si="52"/>
        <v>0.9912056415174302</v>
      </c>
      <c r="E153" s="66">
        <f t="shared" si="58"/>
        <v>10.093</v>
      </c>
      <c r="G153" s="94">
        <v>17</v>
      </c>
      <c r="H153" s="67">
        <f t="shared" si="59"/>
        <v>117.02950055028197</v>
      </c>
      <c r="I153" s="65">
        <f t="shared" si="53"/>
        <v>9.4208747942977</v>
      </c>
      <c r="J153" s="66">
        <f t="shared" si="54"/>
        <v>1.1191252057023</v>
      </c>
      <c r="K153" s="66">
        <f t="shared" si="60"/>
        <v>10.54</v>
      </c>
      <c r="M153" s="94">
        <v>17</v>
      </c>
      <c r="N153" s="67">
        <f t="shared" si="61"/>
        <v>121.19298544002729</v>
      </c>
      <c r="O153" s="65">
        <f t="shared" si="55"/>
        <v>9.756035327922199</v>
      </c>
      <c r="P153" s="66">
        <f t="shared" si="56"/>
        <v>1.255964672077802</v>
      </c>
      <c r="Q153" s="66">
        <f t="shared" si="62"/>
        <v>11.012</v>
      </c>
    </row>
    <row r="154" spans="1:17" ht="12.75">
      <c r="A154" s="94">
        <v>18</v>
      </c>
      <c r="B154" s="67">
        <f t="shared" si="57"/>
        <v>112.07456278683746</v>
      </c>
      <c r="C154" s="65">
        <f t="shared" si="51"/>
        <v>9.022002304340417</v>
      </c>
      <c r="D154" s="66">
        <f t="shared" si="52"/>
        <v>1.0709976956595835</v>
      </c>
      <c r="E154" s="66">
        <f t="shared" si="58"/>
        <v>10.093</v>
      </c>
      <c r="G154" s="94">
        <v>18</v>
      </c>
      <c r="H154" s="67">
        <f t="shared" si="59"/>
        <v>115.91037534457966</v>
      </c>
      <c r="I154" s="65">
        <f t="shared" si="53"/>
        <v>9.330785215238663</v>
      </c>
      <c r="J154" s="66">
        <f t="shared" si="54"/>
        <v>1.2092147847613361</v>
      </c>
      <c r="K154" s="66">
        <f t="shared" si="60"/>
        <v>10.54</v>
      </c>
      <c r="M154" s="94">
        <v>18</v>
      </c>
      <c r="N154" s="67">
        <f t="shared" si="61"/>
        <v>119.93702076794949</v>
      </c>
      <c r="O154" s="65">
        <f t="shared" si="55"/>
        <v>9.654930171819935</v>
      </c>
      <c r="P154" s="66">
        <f t="shared" si="56"/>
        <v>1.357069828180066</v>
      </c>
      <c r="Q154" s="66">
        <f t="shared" si="62"/>
        <v>11.012</v>
      </c>
    </row>
    <row r="155" spans="1:17" ht="12.75">
      <c r="A155" s="94">
        <v>19</v>
      </c>
      <c r="B155" s="67">
        <f t="shared" si="57"/>
        <v>111.00356509117788</v>
      </c>
      <c r="C155" s="65">
        <f t="shared" si="51"/>
        <v>8.93578698983982</v>
      </c>
      <c r="D155" s="66">
        <f t="shared" si="52"/>
        <v>1.1572130101601807</v>
      </c>
      <c r="E155" s="66">
        <f t="shared" si="58"/>
        <v>10.093</v>
      </c>
      <c r="G155" s="94">
        <v>19</v>
      </c>
      <c r="H155" s="67">
        <f t="shared" si="59"/>
        <v>114.70116055981833</v>
      </c>
      <c r="I155" s="65">
        <f t="shared" si="53"/>
        <v>9.233443425065378</v>
      </c>
      <c r="J155" s="66">
        <f t="shared" si="54"/>
        <v>1.3065565749346213</v>
      </c>
      <c r="K155" s="66">
        <f t="shared" si="60"/>
        <v>10.54</v>
      </c>
      <c r="M155" s="94">
        <v>19</v>
      </c>
      <c r="N155" s="67">
        <f t="shared" si="61"/>
        <v>118.57995093976942</v>
      </c>
      <c r="O155" s="65">
        <f t="shared" si="55"/>
        <v>9.545686050651438</v>
      </c>
      <c r="P155" s="66">
        <f t="shared" si="56"/>
        <v>1.466313949348562</v>
      </c>
      <c r="Q155" s="66">
        <f t="shared" si="62"/>
        <v>11.012</v>
      </c>
    </row>
    <row r="156" spans="1:17" ht="12.75">
      <c r="A156" s="97">
        <v>20</v>
      </c>
      <c r="B156" s="71">
        <f t="shared" si="57"/>
        <v>109.8463520810177</v>
      </c>
      <c r="C156" s="72">
        <f t="shared" si="51"/>
        <v>8.842631342521926</v>
      </c>
      <c r="D156" s="73">
        <f t="shared" si="52"/>
        <v>1.2503686574780737</v>
      </c>
      <c r="E156" s="73">
        <f t="shared" si="58"/>
        <v>10.093</v>
      </c>
      <c r="G156" s="97">
        <v>20</v>
      </c>
      <c r="H156" s="71">
        <f t="shared" si="59"/>
        <v>113.39460398488372</v>
      </c>
      <c r="I156" s="72">
        <f t="shared" si="53"/>
        <v>9.12826562078314</v>
      </c>
      <c r="J156" s="73">
        <f t="shared" si="54"/>
        <v>1.4117343792168597</v>
      </c>
      <c r="K156" s="73">
        <f t="shared" si="60"/>
        <v>10.54</v>
      </c>
      <c r="M156" s="97">
        <v>20</v>
      </c>
      <c r="N156" s="71">
        <f t="shared" si="61"/>
        <v>117.11363699042086</v>
      </c>
      <c r="O156" s="72">
        <f t="shared" si="55"/>
        <v>9.42764777772888</v>
      </c>
      <c r="P156" s="73">
        <f t="shared" si="56"/>
        <v>1.5843522222711197</v>
      </c>
      <c r="Q156" s="73">
        <f t="shared" si="62"/>
        <v>11.012</v>
      </c>
    </row>
    <row r="157" spans="1:17" ht="12.75">
      <c r="A157" s="94">
        <v>21</v>
      </c>
      <c r="B157" s="71">
        <f t="shared" si="57"/>
        <v>108.59598342353962</v>
      </c>
      <c r="C157" s="72">
        <f t="shared" si="51"/>
        <v>8.74197666559494</v>
      </c>
      <c r="D157" s="73">
        <f t="shared" si="52"/>
        <v>1.3510233344050597</v>
      </c>
      <c r="E157" s="73">
        <f t="shared" si="58"/>
        <v>10.093</v>
      </c>
      <c r="G157" s="94">
        <v>21</v>
      </c>
      <c r="H157" s="71">
        <f t="shared" si="59"/>
        <v>111.98286960566685</v>
      </c>
      <c r="I157" s="72">
        <f t="shared" si="53"/>
        <v>9.014621003256181</v>
      </c>
      <c r="J157" s="73">
        <f t="shared" si="54"/>
        <v>1.525378996743818</v>
      </c>
      <c r="K157" s="73">
        <f t="shared" si="60"/>
        <v>10.54</v>
      </c>
      <c r="M157" s="94">
        <v>21</v>
      </c>
      <c r="N157" s="71">
        <f t="shared" si="61"/>
        <v>115.52928476814974</v>
      </c>
      <c r="O157" s="72">
        <f t="shared" si="55"/>
        <v>9.300107423836055</v>
      </c>
      <c r="P157" s="73">
        <f t="shared" si="56"/>
        <v>1.7118925761639456</v>
      </c>
      <c r="Q157" s="73">
        <f t="shared" si="62"/>
        <v>11.012</v>
      </c>
    </row>
    <row r="158" spans="1:17" ht="12.75">
      <c r="A158" s="94">
        <v>22</v>
      </c>
      <c r="B158" s="71">
        <f t="shared" si="57"/>
        <v>107.24496008913457</v>
      </c>
      <c r="C158" s="72">
        <f t="shared" si="51"/>
        <v>8.633219287175333</v>
      </c>
      <c r="D158" s="73">
        <f t="shared" si="52"/>
        <v>1.4597807128246671</v>
      </c>
      <c r="E158" s="73">
        <f t="shared" si="58"/>
        <v>10.093</v>
      </c>
      <c r="G158" s="94">
        <v>22</v>
      </c>
      <c r="H158" s="71">
        <f t="shared" si="59"/>
        <v>110.45749060892302</v>
      </c>
      <c r="I158" s="72">
        <f t="shared" si="53"/>
        <v>8.891827994018303</v>
      </c>
      <c r="J158" s="73">
        <f t="shared" si="54"/>
        <v>1.6481720059816958</v>
      </c>
      <c r="K158" s="73">
        <f t="shared" si="60"/>
        <v>10.54</v>
      </c>
      <c r="M158" s="94">
        <v>22</v>
      </c>
      <c r="N158" s="71">
        <f t="shared" si="61"/>
        <v>113.81739219198579</v>
      </c>
      <c r="O158" s="72">
        <f t="shared" si="55"/>
        <v>9.162300071454858</v>
      </c>
      <c r="P158" s="73">
        <f t="shared" si="56"/>
        <v>1.8496999285451423</v>
      </c>
      <c r="Q158" s="73">
        <f t="shared" si="62"/>
        <v>11.012</v>
      </c>
    </row>
    <row r="159" spans="1:17" ht="12.75">
      <c r="A159" s="94">
        <v>23</v>
      </c>
      <c r="B159" s="71">
        <f t="shared" si="57"/>
        <v>105.7851793763099</v>
      </c>
      <c r="C159" s="72">
        <f t="shared" si="51"/>
        <v>8.515706939792947</v>
      </c>
      <c r="D159" s="73">
        <f t="shared" si="52"/>
        <v>1.5772930602070527</v>
      </c>
      <c r="E159" s="73">
        <f t="shared" si="58"/>
        <v>10.093</v>
      </c>
      <c r="G159" s="94">
        <v>23</v>
      </c>
      <c r="H159" s="71">
        <f t="shared" si="59"/>
        <v>108.80931860294133</v>
      </c>
      <c r="I159" s="72">
        <f t="shared" si="53"/>
        <v>8.75915014753678</v>
      </c>
      <c r="J159" s="73">
        <f t="shared" si="54"/>
        <v>1.78084985246322</v>
      </c>
      <c r="K159" s="73">
        <f t="shared" si="60"/>
        <v>10.54</v>
      </c>
      <c r="M159" s="94">
        <v>23</v>
      </c>
      <c r="N159" s="71">
        <f t="shared" si="61"/>
        <v>111.96769226344065</v>
      </c>
      <c r="O159" s="72">
        <f t="shared" si="55"/>
        <v>9.013399227206973</v>
      </c>
      <c r="P159" s="73">
        <f t="shared" si="56"/>
        <v>1.9986007727930275</v>
      </c>
      <c r="Q159" s="73">
        <f t="shared" si="62"/>
        <v>11.012</v>
      </c>
    </row>
    <row r="160" spans="1:17" ht="12.75">
      <c r="A160" s="94">
        <v>24</v>
      </c>
      <c r="B160" s="71">
        <f t="shared" si="57"/>
        <v>104.20788631610284</v>
      </c>
      <c r="C160" s="72">
        <f t="shared" si="51"/>
        <v>8.38873484844628</v>
      </c>
      <c r="D160" s="73">
        <f t="shared" si="52"/>
        <v>1.7042651515537202</v>
      </c>
      <c r="E160" s="73">
        <f t="shared" si="58"/>
        <v>10.093</v>
      </c>
      <c r="G160" s="94">
        <v>24</v>
      </c>
      <c r="H160" s="71">
        <f t="shared" si="59"/>
        <v>107.02846875047811</v>
      </c>
      <c r="I160" s="72">
        <f t="shared" si="53"/>
        <v>8.615791734413488</v>
      </c>
      <c r="J160" s="73">
        <f t="shared" si="54"/>
        <v>1.9242082655865111</v>
      </c>
      <c r="K160" s="73">
        <f t="shared" si="60"/>
        <v>10.54</v>
      </c>
      <c r="M160" s="94">
        <v>24</v>
      </c>
      <c r="N160" s="71">
        <f t="shared" si="61"/>
        <v>109.96909149064763</v>
      </c>
      <c r="O160" s="72">
        <f t="shared" si="55"/>
        <v>8.852511864997135</v>
      </c>
      <c r="P160" s="73">
        <f t="shared" si="56"/>
        <v>2.1594881350028654</v>
      </c>
      <c r="Q160" s="73">
        <f t="shared" si="62"/>
        <v>11.012</v>
      </c>
    </row>
    <row r="161" spans="1:17" ht="13.5" thickBot="1">
      <c r="A161" s="97">
        <v>25</v>
      </c>
      <c r="B161" s="71">
        <f t="shared" si="57"/>
        <v>102.50362116454912</v>
      </c>
      <c r="C161" s="72">
        <f t="shared" si="51"/>
        <v>8.251541503746205</v>
      </c>
      <c r="D161" s="73">
        <f t="shared" si="52"/>
        <v>1.8414584962537948</v>
      </c>
      <c r="E161" s="73">
        <f t="shared" si="58"/>
        <v>10.093</v>
      </c>
      <c r="G161" s="97">
        <v>25</v>
      </c>
      <c r="H161" s="71">
        <f t="shared" si="59"/>
        <v>105.1042604848916</v>
      </c>
      <c r="I161" s="72">
        <f t="shared" si="53"/>
        <v>8.460892969033774</v>
      </c>
      <c r="J161" s="73">
        <f t="shared" si="54"/>
        <v>2.0791070309662256</v>
      </c>
      <c r="K161" s="73">
        <f t="shared" si="60"/>
        <v>10.54</v>
      </c>
      <c r="M161" s="97">
        <v>25</v>
      </c>
      <c r="N161" s="71">
        <f t="shared" si="61"/>
        <v>107.80960335564477</v>
      </c>
      <c r="O161" s="72">
        <f t="shared" si="55"/>
        <v>8.678673070129404</v>
      </c>
      <c r="P161" s="73">
        <f t="shared" si="56"/>
        <v>2.333326929870596</v>
      </c>
      <c r="Q161" s="73">
        <f t="shared" si="62"/>
        <v>11.012</v>
      </c>
    </row>
    <row r="162" spans="1:17" ht="12.75">
      <c r="A162" s="125">
        <v>26</v>
      </c>
      <c r="B162" s="126">
        <f t="shared" si="57"/>
        <v>100.66216266829532</v>
      </c>
      <c r="C162" s="127">
        <f t="shared" si="51"/>
        <v>8.103304094797775</v>
      </c>
      <c r="D162" s="128">
        <f t="shared" si="52"/>
        <v>1.9896959052022254</v>
      </c>
      <c r="E162" s="128">
        <f t="shared" si="58"/>
        <v>10.093</v>
      </c>
      <c r="F162" s="11"/>
      <c r="G162" s="125">
        <v>26</v>
      </c>
      <c r="H162" s="126">
        <f t="shared" si="59"/>
        <v>103.02515345392537</v>
      </c>
      <c r="I162" s="127">
        <f t="shared" si="53"/>
        <v>8.293524853040994</v>
      </c>
      <c r="J162" s="128">
        <f t="shared" si="54"/>
        <v>2.246475146959005</v>
      </c>
      <c r="K162" s="128">
        <f t="shared" si="60"/>
        <v>10.54</v>
      </c>
      <c r="L162" s="11"/>
      <c r="M162" s="125">
        <v>26</v>
      </c>
      <c r="N162" s="71">
        <f t="shared" si="61"/>
        <v>105.47627642577417</v>
      </c>
      <c r="O162" s="72">
        <f t="shared" si="55"/>
        <v>8.490840252274822</v>
      </c>
      <c r="P162" s="73">
        <f t="shared" si="56"/>
        <v>2.5211597477251786</v>
      </c>
      <c r="Q162" s="73">
        <f t="shared" si="62"/>
        <v>11.012</v>
      </c>
    </row>
    <row r="163" spans="1:17" ht="12.75">
      <c r="A163" s="94">
        <f>A162+1</f>
        <v>27</v>
      </c>
      <c r="B163" s="129">
        <f t="shared" si="57"/>
        <v>98.6724667630931</v>
      </c>
      <c r="C163" s="130">
        <f t="shared" si="51"/>
        <v>7.943133574428995</v>
      </c>
      <c r="D163" s="131">
        <f t="shared" si="52"/>
        <v>2.1498664255710054</v>
      </c>
      <c r="E163" s="131">
        <f t="shared" si="58"/>
        <v>10.093</v>
      </c>
      <c r="F163" s="11"/>
      <c r="G163" s="94">
        <f>G162+1</f>
        <v>27</v>
      </c>
      <c r="H163" s="129">
        <f t="shared" si="59"/>
        <v>100.77867830696637</v>
      </c>
      <c r="I163" s="130">
        <f t="shared" si="53"/>
        <v>8.112683603710794</v>
      </c>
      <c r="J163" s="131">
        <f t="shared" si="54"/>
        <v>2.4273163962892053</v>
      </c>
      <c r="K163" s="131">
        <f t="shared" si="60"/>
        <v>10.54</v>
      </c>
      <c r="L163" s="11"/>
      <c r="M163" s="94">
        <f>M162+1</f>
        <v>27</v>
      </c>
      <c r="N163" s="67">
        <f t="shared" si="61"/>
        <v>102.955116678049</v>
      </c>
      <c r="O163" s="65">
        <f t="shared" si="55"/>
        <v>8.287886892582945</v>
      </c>
      <c r="P163" s="66">
        <f t="shared" si="56"/>
        <v>2.7241131074170557</v>
      </c>
      <c r="Q163" s="66">
        <f t="shared" si="62"/>
        <v>11.012</v>
      </c>
    </row>
    <row r="164" spans="1:17" ht="12.75">
      <c r="A164" s="94">
        <f aca="true" t="shared" si="63" ref="A164:A182">A163+1</f>
        <v>28</v>
      </c>
      <c r="B164" s="129">
        <f t="shared" si="57"/>
        <v>96.52260033752209</v>
      </c>
      <c r="C164" s="130">
        <f t="shared" si="51"/>
        <v>7.770069327170529</v>
      </c>
      <c r="D164" s="131">
        <f t="shared" si="52"/>
        <v>2.3229306728294707</v>
      </c>
      <c r="E164" s="131">
        <f t="shared" si="58"/>
        <v>10.093</v>
      </c>
      <c r="F164" s="11"/>
      <c r="G164" s="94">
        <f aca="true" t="shared" si="64" ref="G164:G181">G163+1</f>
        <v>28</v>
      </c>
      <c r="H164" s="129">
        <f t="shared" si="59"/>
        <v>98.35136191067717</v>
      </c>
      <c r="I164" s="130">
        <f t="shared" si="53"/>
        <v>7.917284633809513</v>
      </c>
      <c r="J164" s="131">
        <f t="shared" si="54"/>
        <v>2.6227153661904863</v>
      </c>
      <c r="K164" s="131">
        <f t="shared" si="60"/>
        <v>10.54</v>
      </c>
      <c r="L164" s="11"/>
      <c r="M164" s="94">
        <f aca="true" t="shared" si="65" ref="M164:M180">M163+1</f>
        <v>28</v>
      </c>
      <c r="N164" s="67">
        <f t="shared" si="61"/>
        <v>100.23100357063194</v>
      </c>
      <c r="O164" s="65">
        <f t="shared" si="55"/>
        <v>8.068595787435873</v>
      </c>
      <c r="P164" s="66">
        <f t="shared" si="56"/>
        <v>2.9434042125641273</v>
      </c>
      <c r="Q164" s="66">
        <f t="shared" si="62"/>
        <v>11.012</v>
      </c>
    </row>
    <row r="165" spans="1:17" ht="12.75">
      <c r="A165" s="63">
        <f t="shared" si="63"/>
        <v>29</v>
      </c>
      <c r="B165" s="67">
        <f t="shared" si="57"/>
        <v>94.19966966469262</v>
      </c>
      <c r="C165" s="65">
        <f t="shared" si="51"/>
        <v>7.583073408007757</v>
      </c>
      <c r="D165" s="66">
        <f t="shared" si="52"/>
        <v>2.509926591992243</v>
      </c>
      <c r="E165" s="66">
        <f t="shared" si="58"/>
        <v>10.093</v>
      </c>
      <c r="G165" s="63">
        <f t="shared" si="64"/>
        <v>29</v>
      </c>
      <c r="H165" s="67">
        <f t="shared" si="59"/>
        <v>95.72864654448668</v>
      </c>
      <c r="I165" s="65">
        <f t="shared" si="53"/>
        <v>7.706156046831178</v>
      </c>
      <c r="J165" s="66">
        <f t="shared" si="54"/>
        <v>2.833843953168821</v>
      </c>
      <c r="K165" s="66">
        <f t="shared" si="60"/>
        <v>10.54</v>
      </c>
      <c r="M165" s="63">
        <f t="shared" si="65"/>
        <v>29</v>
      </c>
      <c r="N165" s="67">
        <f t="shared" si="61"/>
        <v>97.28759935806781</v>
      </c>
      <c r="O165" s="65">
        <f t="shared" si="55"/>
        <v>7.831651748324459</v>
      </c>
      <c r="P165" s="66">
        <f t="shared" si="56"/>
        <v>3.1803482516755412</v>
      </c>
      <c r="Q165" s="66">
        <f t="shared" si="62"/>
        <v>11.012</v>
      </c>
    </row>
    <row r="166" spans="1:17" ht="12.75">
      <c r="A166" s="63">
        <f t="shared" si="63"/>
        <v>30</v>
      </c>
      <c r="B166" s="67">
        <f t="shared" si="57"/>
        <v>91.68974307270038</v>
      </c>
      <c r="C166" s="65">
        <f t="shared" si="51"/>
        <v>7.381024317352382</v>
      </c>
      <c r="D166" s="66">
        <f t="shared" si="52"/>
        <v>2.7119756826476182</v>
      </c>
      <c r="E166" s="66">
        <f t="shared" si="58"/>
        <v>10.093</v>
      </c>
      <c r="G166" s="63">
        <f t="shared" si="64"/>
        <v>30</v>
      </c>
      <c r="H166" s="67">
        <f t="shared" si="59"/>
        <v>92.89480259131786</v>
      </c>
      <c r="I166" s="65">
        <f t="shared" si="53"/>
        <v>7.478031608601088</v>
      </c>
      <c r="J166" s="66">
        <f t="shared" si="54"/>
        <v>3.061968391398911</v>
      </c>
      <c r="K166" s="66">
        <f t="shared" si="60"/>
        <v>10.54</v>
      </c>
      <c r="M166" s="63">
        <f t="shared" si="65"/>
        <v>30</v>
      </c>
      <c r="N166" s="67">
        <f t="shared" si="61"/>
        <v>94.10725110639227</v>
      </c>
      <c r="O166" s="65">
        <f t="shared" si="55"/>
        <v>7.575633714064578</v>
      </c>
      <c r="P166" s="66">
        <f t="shared" si="56"/>
        <v>3.4363662859354225</v>
      </c>
      <c r="Q166" s="66">
        <f t="shared" si="62"/>
        <v>11.012</v>
      </c>
    </row>
    <row r="167" spans="1:17" ht="12.75">
      <c r="A167" s="63">
        <f t="shared" si="63"/>
        <v>31</v>
      </c>
      <c r="B167" s="67">
        <f t="shared" si="57"/>
        <v>88.97776739005276</v>
      </c>
      <c r="C167" s="65">
        <f t="shared" si="51"/>
        <v>7.162710274899248</v>
      </c>
      <c r="D167" s="66">
        <f t="shared" si="52"/>
        <v>2.930289725100752</v>
      </c>
      <c r="E167" s="66">
        <f t="shared" si="58"/>
        <v>10.093</v>
      </c>
      <c r="G167" s="63">
        <f t="shared" si="64"/>
        <v>31</v>
      </c>
      <c r="H167" s="67">
        <f t="shared" si="59"/>
        <v>89.83283419991895</v>
      </c>
      <c r="I167" s="65">
        <f t="shared" si="53"/>
        <v>7.231543153093476</v>
      </c>
      <c r="J167" s="66">
        <f t="shared" si="54"/>
        <v>3.308456846906523</v>
      </c>
      <c r="K167" s="66">
        <f t="shared" si="60"/>
        <v>10.54</v>
      </c>
      <c r="M167" s="63">
        <f t="shared" si="65"/>
        <v>31</v>
      </c>
      <c r="N167" s="67">
        <f t="shared" si="61"/>
        <v>90.67088482045685</v>
      </c>
      <c r="O167" s="65">
        <f t="shared" si="55"/>
        <v>7.299006228046777</v>
      </c>
      <c r="P167" s="66">
        <f t="shared" si="56"/>
        <v>3.712993771953223</v>
      </c>
      <c r="Q167" s="66">
        <f t="shared" si="62"/>
        <v>11.012</v>
      </c>
    </row>
    <row r="168" spans="1:17" ht="12.75">
      <c r="A168" s="63">
        <f t="shared" si="63"/>
        <v>32</v>
      </c>
      <c r="B168" s="67">
        <f t="shared" si="57"/>
        <v>86.04747766495201</v>
      </c>
      <c r="C168" s="65">
        <f t="shared" si="51"/>
        <v>6.926821952028638</v>
      </c>
      <c r="D168" s="66">
        <f t="shared" si="52"/>
        <v>3.1661780479713624</v>
      </c>
      <c r="E168" s="66">
        <f t="shared" si="58"/>
        <v>10.093</v>
      </c>
      <c r="G168" s="63">
        <f t="shared" si="64"/>
        <v>32</v>
      </c>
      <c r="H168" s="67">
        <f t="shared" si="59"/>
        <v>86.52437735301243</v>
      </c>
      <c r="I168" s="65">
        <f t="shared" si="53"/>
        <v>6.965212376917501</v>
      </c>
      <c r="J168" s="66">
        <f t="shared" si="54"/>
        <v>3.574787623082498</v>
      </c>
      <c r="K168" s="66">
        <f t="shared" si="60"/>
        <v>10.54</v>
      </c>
      <c r="M168" s="63">
        <f t="shared" si="65"/>
        <v>32</v>
      </c>
      <c r="N168" s="67">
        <f t="shared" si="61"/>
        <v>86.95789104850363</v>
      </c>
      <c r="O168" s="65">
        <f t="shared" si="55"/>
        <v>7.000110229404543</v>
      </c>
      <c r="P168" s="66">
        <f t="shared" si="56"/>
        <v>4.011889770595458</v>
      </c>
      <c r="Q168" s="66">
        <f t="shared" si="62"/>
        <v>11.012</v>
      </c>
    </row>
    <row r="169" spans="1:17" ht="12.75">
      <c r="A169" s="63">
        <f t="shared" si="63"/>
        <v>33</v>
      </c>
      <c r="B169" s="67">
        <f t="shared" si="57"/>
        <v>82.88129961698066</v>
      </c>
      <c r="C169" s="65">
        <f t="shared" si="51"/>
        <v>6.671944619166943</v>
      </c>
      <c r="D169" s="66">
        <f t="shared" si="52"/>
        <v>3.4210553808330566</v>
      </c>
      <c r="E169" s="66">
        <f t="shared" si="58"/>
        <v>10.093</v>
      </c>
      <c r="G169" s="63">
        <f t="shared" si="64"/>
        <v>33</v>
      </c>
      <c r="H169" s="67">
        <f t="shared" si="59"/>
        <v>82.94958972992993</v>
      </c>
      <c r="I169" s="65">
        <f t="shared" si="53"/>
        <v>6.677441973259359</v>
      </c>
      <c r="J169" s="66">
        <f t="shared" si="54"/>
        <v>3.86255802674064</v>
      </c>
      <c r="K169" s="66">
        <f t="shared" si="60"/>
        <v>10.54</v>
      </c>
      <c r="M169" s="63">
        <f t="shared" si="65"/>
        <v>33</v>
      </c>
      <c r="N169" s="67">
        <f t="shared" si="61"/>
        <v>82.94600127790817</v>
      </c>
      <c r="O169" s="65">
        <f t="shared" si="55"/>
        <v>6.677153102871609</v>
      </c>
      <c r="P169" s="66">
        <f t="shared" si="56"/>
        <v>4.334846897128392</v>
      </c>
      <c r="Q169" s="66">
        <f t="shared" si="62"/>
        <v>11.012</v>
      </c>
    </row>
    <row r="170" spans="1:17" ht="12.75">
      <c r="A170" s="63">
        <f t="shared" si="63"/>
        <v>34</v>
      </c>
      <c r="B170" s="67">
        <f t="shared" si="57"/>
        <v>79.4602442361476</v>
      </c>
      <c r="C170" s="65">
        <f t="shared" si="51"/>
        <v>6.396549661009883</v>
      </c>
      <c r="D170" s="66">
        <f t="shared" si="52"/>
        <v>3.6964503389901173</v>
      </c>
      <c r="E170" s="66">
        <f t="shared" si="58"/>
        <v>10.093</v>
      </c>
      <c r="G170" s="63">
        <f t="shared" si="64"/>
        <v>34</v>
      </c>
      <c r="H170" s="67">
        <f t="shared" si="59"/>
        <v>79.08703170318928</v>
      </c>
      <c r="I170" s="65">
        <f t="shared" si="53"/>
        <v>6.366506052106738</v>
      </c>
      <c r="J170" s="66">
        <f t="shared" si="54"/>
        <v>4.173493947893261</v>
      </c>
      <c r="K170" s="66">
        <f t="shared" si="60"/>
        <v>10.54</v>
      </c>
      <c r="M170" s="63">
        <f t="shared" si="65"/>
        <v>34</v>
      </c>
      <c r="N170" s="67">
        <f t="shared" si="61"/>
        <v>78.61115438077978</v>
      </c>
      <c r="O170" s="65">
        <f t="shared" si="55"/>
        <v>6.328197927652773</v>
      </c>
      <c r="P170" s="66">
        <f t="shared" si="56"/>
        <v>4.683802072347228</v>
      </c>
      <c r="Q170" s="66">
        <f t="shared" si="62"/>
        <v>11.012</v>
      </c>
    </row>
    <row r="171" spans="1:17" ht="12.75">
      <c r="A171" s="70">
        <f t="shared" si="63"/>
        <v>35</v>
      </c>
      <c r="B171" s="71">
        <f t="shared" si="57"/>
        <v>75.76379389715748</v>
      </c>
      <c r="C171" s="72">
        <f t="shared" si="51"/>
        <v>6.098985408721178</v>
      </c>
      <c r="D171" s="73">
        <f t="shared" si="52"/>
        <v>3.9940145912788223</v>
      </c>
      <c r="E171" s="73">
        <f t="shared" si="58"/>
        <v>10.093</v>
      </c>
      <c r="G171" s="70">
        <f t="shared" si="64"/>
        <v>35</v>
      </c>
      <c r="H171" s="71">
        <f t="shared" si="59"/>
        <v>74.91353775529602</v>
      </c>
      <c r="I171" s="72">
        <f t="shared" si="53"/>
        <v>6.03053978930133</v>
      </c>
      <c r="J171" s="73">
        <f t="shared" si="54"/>
        <v>4.509460210698669</v>
      </c>
      <c r="K171" s="73">
        <f t="shared" si="60"/>
        <v>10.54</v>
      </c>
      <c r="M171" s="70">
        <f t="shared" si="65"/>
        <v>35</v>
      </c>
      <c r="N171" s="71">
        <f t="shared" si="61"/>
        <v>73.92735230843255</v>
      </c>
      <c r="O171" s="72">
        <f t="shared" si="55"/>
        <v>5.95115186082882</v>
      </c>
      <c r="P171" s="73">
        <f t="shared" si="56"/>
        <v>5.06084813917118</v>
      </c>
      <c r="Q171" s="73">
        <f t="shared" si="62"/>
        <v>11.012</v>
      </c>
    </row>
    <row r="172" spans="1:17" ht="12.75">
      <c r="A172" s="70">
        <f t="shared" si="63"/>
        <v>36</v>
      </c>
      <c r="B172" s="71">
        <f t="shared" si="57"/>
        <v>71.76977930587866</v>
      </c>
      <c r="C172" s="72">
        <f t="shared" si="51"/>
        <v>5.7774672341232325</v>
      </c>
      <c r="D172" s="73">
        <f t="shared" si="52"/>
        <v>4.3155327658767675</v>
      </c>
      <c r="E172" s="73">
        <f t="shared" si="58"/>
        <v>10.093</v>
      </c>
      <c r="F172" s="63"/>
      <c r="G172" s="70">
        <f t="shared" si="64"/>
        <v>36</v>
      </c>
      <c r="H172" s="71">
        <f t="shared" si="59"/>
        <v>70.40407754459736</v>
      </c>
      <c r="I172" s="72">
        <f t="shared" si="53"/>
        <v>5.667528242340088</v>
      </c>
      <c r="J172" s="73">
        <f t="shared" si="54"/>
        <v>4.872471757659911</v>
      </c>
      <c r="K172" s="73">
        <f t="shared" si="60"/>
        <v>10.54</v>
      </c>
      <c r="L172" s="63"/>
      <c r="M172" s="70">
        <f t="shared" si="65"/>
        <v>36</v>
      </c>
      <c r="N172" s="71">
        <f t="shared" si="61"/>
        <v>68.86650416926136</v>
      </c>
      <c r="O172" s="72">
        <f t="shared" si="55"/>
        <v>5.54375358562554</v>
      </c>
      <c r="P172" s="73">
        <f t="shared" si="56"/>
        <v>5.468246414374461</v>
      </c>
      <c r="Q172" s="73">
        <f t="shared" si="62"/>
        <v>11.012</v>
      </c>
    </row>
    <row r="173" spans="1:17" ht="12.75">
      <c r="A173" s="70">
        <f t="shared" si="63"/>
        <v>37</v>
      </c>
      <c r="B173" s="71">
        <f t="shared" si="57"/>
        <v>67.45424654000189</v>
      </c>
      <c r="C173" s="72">
        <f t="shared" si="51"/>
        <v>5.430066846470153</v>
      </c>
      <c r="D173" s="73">
        <f t="shared" si="52"/>
        <v>4.662933153529847</v>
      </c>
      <c r="E173" s="73">
        <f t="shared" si="58"/>
        <v>10.093</v>
      </c>
      <c r="G173" s="70">
        <f t="shared" si="64"/>
        <v>37</v>
      </c>
      <c r="H173" s="71">
        <f t="shared" si="59"/>
        <v>65.53160578693745</v>
      </c>
      <c r="I173" s="72">
        <f t="shared" si="53"/>
        <v>5.275294265848466</v>
      </c>
      <c r="J173" s="73">
        <f t="shared" si="54"/>
        <v>5.2647057341515335</v>
      </c>
      <c r="K173" s="73">
        <f t="shared" si="60"/>
        <v>10.54</v>
      </c>
      <c r="M173" s="70">
        <f t="shared" si="65"/>
        <v>37</v>
      </c>
      <c r="N173" s="71">
        <f t="shared" si="61"/>
        <v>63.3982577548869</v>
      </c>
      <c r="O173" s="72">
        <f t="shared" si="55"/>
        <v>5.1035597492683955</v>
      </c>
      <c r="P173" s="73">
        <f t="shared" si="56"/>
        <v>5.908440250731605</v>
      </c>
      <c r="Q173" s="73">
        <f t="shared" si="62"/>
        <v>11.012</v>
      </c>
    </row>
    <row r="174" spans="1:17" ht="12.75">
      <c r="A174" s="70">
        <f t="shared" si="63"/>
        <v>38</v>
      </c>
      <c r="B174" s="71">
        <f t="shared" si="57"/>
        <v>62.79131338647204</v>
      </c>
      <c r="C174" s="72">
        <f t="shared" si="51"/>
        <v>5.054700727610999</v>
      </c>
      <c r="D174" s="73">
        <f t="shared" si="52"/>
        <v>5.0382992723890005</v>
      </c>
      <c r="E174" s="73">
        <f t="shared" si="58"/>
        <v>10.093</v>
      </c>
      <c r="G174" s="70">
        <f t="shared" si="64"/>
        <v>38</v>
      </c>
      <c r="H174" s="71">
        <f t="shared" si="59"/>
        <v>60.266900052785914</v>
      </c>
      <c r="I174" s="72">
        <f t="shared" si="53"/>
        <v>4.851485454249266</v>
      </c>
      <c r="J174" s="73">
        <f t="shared" si="54"/>
        <v>5.688514545750733</v>
      </c>
      <c r="K174" s="73">
        <f t="shared" si="60"/>
        <v>10.54</v>
      </c>
      <c r="M174" s="70">
        <f t="shared" si="65"/>
        <v>38</v>
      </c>
      <c r="N174" s="71">
        <f t="shared" si="61"/>
        <v>57.4898175041553</v>
      </c>
      <c r="O174" s="72">
        <f t="shared" si="55"/>
        <v>4.627930309084502</v>
      </c>
      <c r="P174" s="73">
        <f t="shared" si="56"/>
        <v>6.384069690915498</v>
      </c>
      <c r="Q174" s="73">
        <f t="shared" si="62"/>
        <v>11.012</v>
      </c>
    </row>
    <row r="175" spans="1:17" ht="12.75">
      <c r="A175" s="70">
        <f t="shared" si="63"/>
        <v>39</v>
      </c>
      <c r="B175" s="71">
        <f t="shared" si="57"/>
        <v>57.753014114083044</v>
      </c>
      <c r="C175" s="72">
        <f t="shared" si="51"/>
        <v>4.649117636183686</v>
      </c>
      <c r="D175" s="73">
        <f t="shared" si="52"/>
        <v>5.443882363816314</v>
      </c>
      <c r="E175" s="73">
        <f t="shared" si="58"/>
        <v>10.093</v>
      </c>
      <c r="G175" s="70">
        <f t="shared" si="64"/>
        <v>39</v>
      </c>
      <c r="H175" s="71">
        <f t="shared" si="59"/>
        <v>54.57838550703518</v>
      </c>
      <c r="I175" s="72">
        <f t="shared" si="53"/>
        <v>4.393560033316333</v>
      </c>
      <c r="J175" s="73">
        <f t="shared" si="54"/>
        <v>6.146439966683666</v>
      </c>
      <c r="K175" s="73">
        <f t="shared" si="60"/>
        <v>10.54</v>
      </c>
      <c r="M175" s="70">
        <f t="shared" si="65"/>
        <v>39</v>
      </c>
      <c r="N175" s="71">
        <f t="shared" si="61"/>
        <v>51.1057478132398</v>
      </c>
      <c r="O175" s="72">
        <f t="shared" si="55"/>
        <v>4.114012698965805</v>
      </c>
      <c r="P175" s="73">
        <f t="shared" si="56"/>
        <v>6.897987301034195</v>
      </c>
      <c r="Q175" s="73">
        <f t="shared" si="62"/>
        <v>11.012</v>
      </c>
    </row>
    <row r="176" spans="1:17" ht="12.75">
      <c r="A176" s="70">
        <f t="shared" si="63"/>
        <v>40</v>
      </c>
      <c r="B176" s="71">
        <f t="shared" si="57"/>
        <v>52.30913175026673</v>
      </c>
      <c r="C176" s="72">
        <f t="shared" si="51"/>
        <v>4.210885105896472</v>
      </c>
      <c r="D176" s="73">
        <f t="shared" si="52"/>
        <v>5.882114894103528</v>
      </c>
      <c r="E176" s="73">
        <f t="shared" si="58"/>
        <v>10.093</v>
      </c>
      <c r="G176" s="70">
        <f t="shared" si="64"/>
        <v>40</v>
      </c>
      <c r="H176" s="71">
        <f t="shared" si="59"/>
        <v>48.431945540351514</v>
      </c>
      <c r="I176" s="72">
        <f t="shared" si="53"/>
        <v>3.8987716159982972</v>
      </c>
      <c r="J176" s="73">
        <f t="shared" si="54"/>
        <v>6.6412283840017015</v>
      </c>
      <c r="K176" s="73">
        <f t="shared" si="60"/>
        <v>10.54</v>
      </c>
      <c r="M176" s="70">
        <f t="shared" si="65"/>
        <v>40</v>
      </c>
      <c r="N176" s="71">
        <f t="shared" si="61"/>
        <v>44.20776051220561</v>
      </c>
      <c r="O176" s="72">
        <f t="shared" si="55"/>
        <v>3.558724721232552</v>
      </c>
      <c r="P176" s="73">
        <f t="shared" si="56"/>
        <v>7.453275278767448</v>
      </c>
      <c r="Q176" s="73">
        <f t="shared" si="62"/>
        <v>11.012</v>
      </c>
    </row>
    <row r="177" spans="1:17" ht="12.75">
      <c r="A177" s="70">
        <f t="shared" si="63"/>
        <v>41</v>
      </c>
      <c r="B177" s="71">
        <f t="shared" si="57"/>
        <v>46.4270168561632</v>
      </c>
      <c r="C177" s="72">
        <f t="shared" si="51"/>
        <v>3.737374856921138</v>
      </c>
      <c r="D177" s="73">
        <f t="shared" si="52"/>
        <v>6.355625143078862</v>
      </c>
      <c r="E177" s="73">
        <f t="shared" si="58"/>
        <v>10.093</v>
      </c>
      <c r="G177" s="70">
        <f t="shared" si="64"/>
        <v>41</v>
      </c>
      <c r="H177" s="71">
        <f t="shared" si="59"/>
        <v>41.790717156349814</v>
      </c>
      <c r="I177" s="72">
        <f t="shared" si="53"/>
        <v>3.3641527310861603</v>
      </c>
      <c r="J177" s="73">
        <f t="shared" si="54"/>
        <v>7.175847268913839</v>
      </c>
      <c r="K177" s="73">
        <f t="shared" si="60"/>
        <v>10.54</v>
      </c>
      <c r="M177" s="70">
        <f t="shared" si="65"/>
        <v>41</v>
      </c>
      <c r="N177" s="71">
        <f t="shared" si="61"/>
        <v>36.75448523343816</v>
      </c>
      <c r="O177" s="72">
        <f t="shared" si="55"/>
        <v>2.958736061291772</v>
      </c>
      <c r="P177" s="73">
        <f t="shared" si="56"/>
        <v>8.053263938708229</v>
      </c>
      <c r="Q177" s="73">
        <f t="shared" si="62"/>
        <v>11.012</v>
      </c>
    </row>
    <row r="178" spans="1:17" ht="12.75">
      <c r="A178" s="70">
        <f t="shared" si="63"/>
        <v>42</v>
      </c>
      <c r="B178" s="71">
        <f t="shared" si="57"/>
        <v>40.07139171308434</v>
      </c>
      <c r="C178" s="72">
        <f t="shared" si="51"/>
        <v>3.2257470329032896</v>
      </c>
      <c r="D178" s="73">
        <f t="shared" si="52"/>
        <v>6.867252967096711</v>
      </c>
      <c r="E178" s="73">
        <f t="shared" si="58"/>
        <v>10.093</v>
      </c>
      <c r="G178" s="70">
        <f t="shared" si="64"/>
        <v>42</v>
      </c>
      <c r="H178" s="71">
        <f t="shared" si="59"/>
        <v>34.61486988743597</v>
      </c>
      <c r="I178" s="72">
        <f t="shared" si="53"/>
        <v>2.786497025938596</v>
      </c>
      <c r="J178" s="73">
        <f t="shared" si="54"/>
        <v>7.753502974061403</v>
      </c>
      <c r="K178" s="73">
        <f t="shared" si="60"/>
        <v>10.54</v>
      </c>
      <c r="M178" s="70">
        <f t="shared" si="65"/>
        <v>42</v>
      </c>
      <c r="N178" s="71">
        <f t="shared" si="61"/>
        <v>28.701221294729933</v>
      </c>
      <c r="O178" s="72">
        <f t="shared" si="55"/>
        <v>2.3104483142257597</v>
      </c>
      <c r="P178" s="73">
        <f t="shared" si="56"/>
        <v>8.701551685774241</v>
      </c>
      <c r="Q178" s="73">
        <f t="shared" si="62"/>
        <v>11.012</v>
      </c>
    </row>
    <row r="179" spans="1:17" ht="12.75">
      <c r="A179" s="70">
        <f t="shared" si="63"/>
        <v>43</v>
      </c>
      <c r="B179" s="71">
        <f t="shared" si="57"/>
        <v>33.20413874598763</v>
      </c>
      <c r="C179" s="72">
        <f t="shared" si="51"/>
        <v>2.672933169052004</v>
      </c>
      <c r="D179" s="73">
        <f t="shared" si="52"/>
        <v>7.420066830947996</v>
      </c>
      <c r="E179" s="73">
        <f t="shared" si="58"/>
        <v>10.093</v>
      </c>
      <c r="G179" s="70">
        <f t="shared" si="64"/>
        <v>43</v>
      </c>
      <c r="H179" s="71">
        <f t="shared" si="59"/>
        <v>26.861366913374567</v>
      </c>
      <c r="I179" s="72">
        <f t="shared" si="53"/>
        <v>2.1623400365266527</v>
      </c>
      <c r="J179" s="73">
        <f t="shared" si="54"/>
        <v>8.377659963473347</v>
      </c>
      <c r="K179" s="73">
        <f t="shared" si="60"/>
        <v>10.54</v>
      </c>
      <c r="M179" s="70">
        <f t="shared" si="65"/>
        <v>43</v>
      </c>
      <c r="N179" s="71">
        <f t="shared" si="61"/>
        <v>19.999669608955692</v>
      </c>
      <c r="O179" s="72">
        <f t="shared" si="55"/>
        <v>1.6099734035209334</v>
      </c>
      <c r="P179" s="73">
        <f t="shared" si="56"/>
        <v>9.402026596479066</v>
      </c>
      <c r="Q179" s="73">
        <f t="shared" si="62"/>
        <v>11.012</v>
      </c>
    </row>
    <row r="180" spans="1:17" ht="13.5" thickBot="1">
      <c r="A180" s="63">
        <f t="shared" si="63"/>
        <v>44</v>
      </c>
      <c r="B180" s="67">
        <f t="shared" si="57"/>
        <v>25.784071915039632</v>
      </c>
      <c r="C180" s="65">
        <f t="shared" si="51"/>
        <v>2.075617789160691</v>
      </c>
      <c r="D180" s="66">
        <f t="shared" si="52"/>
        <v>8.017382210839308</v>
      </c>
      <c r="E180" s="66">
        <f t="shared" si="58"/>
        <v>10.093</v>
      </c>
      <c r="G180" s="63">
        <f t="shared" si="64"/>
        <v>44</v>
      </c>
      <c r="H180" s="67">
        <f t="shared" si="59"/>
        <v>18.48370694990122</v>
      </c>
      <c r="I180" s="65">
        <f t="shared" si="53"/>
        <v>1.4879384094670483</v>
      </c>
      <c r="J180" s="66">
        <f t="shared" si="54"/>
        <v>9.05206159053295</v>
      </c>
      <c r="K180" s="73">
        <f t="shared" si="60"/>
        <v>10.54</v>
      </c>
      <c r="M180" s="63">
        <f t="shared" si="65"/>
        <v>44</v>
      </c>
      <c r="N180" s="67">
        <f t="shared" si="61"/>
        <v>10.597643012476626</v>
      </c>
      <c r="O180" s="65">
        <f t="shared" si="55"/>
        <v>0.8531102625043684</v>
      </c>
      <c r="P180" s="66">
        <f t="shared" si="56"/>
        <v>10.158889737495633</v>
      </c>
      <c r="Q180" s="73">
        <f t="shared" si="62"/>
        <v>11.012</v>
      </c>
    </row>
    <row r="181" spans="1:17" ht="13.5" thickBot="1">
      <c r="A181" s="63">
        <f t="shared" si="63"/>
        <v>45</v>
      </c>
      <c r="B181" s="67">
        <f t="shared" si="57"/>
        <v>17.766689704200324</v>
      </c>
      <c r="C181" s="65">
        <f t="shared" si="51"/>
        <v>1.4302185211881264</v>
      </c>
      <c r="D181" s="66">
        <f t="shared" si="52"/>
        <v>8.662781478811873</v>
      </c>
      <c r="E181" s="66">
        <f t="shared" si="58"/>
        <v>10.093</v>
      </c>
      <c r="G181" s="63">
        <f t="shared" si="64"/>
        <v>45</v>
      </c>
      <c r="H181" s="67">
        <f t="shared" si="59"/>
        <v>9.431645359368268</v>
      </c>
      <c r="I181" s="65">
        <f t="shared" si="53"/>
        <v>0.7592474514291456</v>
      </c>
      <c r="J181" s="66">
        <f t="shared" si="54"/>
        <v>9.780752548570854</v>
      </c>
      <c r="K181" s="73">
        <f t="shared" si="60"/>
        <v>10.54</v>
      </c>
      <c r="M181" s="98" t="s">
        <v>24</v>
      </c>
      <c r="N181" s="163">
        <f t="shared" si="61"/>
        <v>0.4387532749809928</v>
      </c>
      <c r="O181" s="142"/>
      <c r="P181" s="133"/>
      <c r="Q181" s="133">
        <f>SUM(Q137:Q180)</f>
        <v>484.528</v>
      </c>
    </row>
    <row r="182" spans="1:17" ht="13.5" thickBot="1">
      <c r="A182" s="63">
        <f t="shared" si="63"/>
        <v>46</v>
      </c>
      <c r="B182" s="67">
        <f t="shared" si="57"/>
        <v>9.103908225388452</v>
      </c>
      <c r="C182" s="65">
        <f t="shared" si="51"/>
        <v>0.7328646121437704</v>
      </c>
      <c r="D182" s="66">
        <f t="shared" si="52"/>
        <v>9.36013538785623</v>
      </c>
      <c r="E182" s="66">
        <f t="shared" si="58"/>
        <v>10.093</v>
      </c>
      <c r="G182" s="98" t="s">
        <v>24</v>
      </c>
      <c r="H182" s="67">
        <f t="shared" si="59"/>
        <v>-0.3491071892025861</v>
      </c>
      <c r="I182" s="132"/>
      <c r="J182" s="132"/>
      <c r="K182" s="132">
        <f>SUM(K137:K181)</f>
        <v>474.3000000000003</v>
      </c>
      <c r="M182" s="138"/>
      <c r="N182" s="138"/>
      <c r="O182" s="141"/>
      <c r="P182" s="141"/>
      <c r="Q182" s="141"/>
    </row>
    <row r="183" spans="1:5" ht="13.5" thickBot="1">
      <c r="A183" s="98" t="s">
        <v>24</v>
      </c>
      <c r="B183" s="146">
        <f t="shared" si="57"/>
        <v>-0.25622716246777877</v>
      </c>
      <c r="C183" s="95"/>
      <c r="D183" s="95"/>
      <c r="E183" s="96">
        <f>SUM(E137:E182)</f>
        <v>464.27800000000025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zoomScale="70" zoomScaleNormal="70" workbookViewId="0" topLeftCell="D1">
      <selection activeCell="O17" sqref="O17:O18"/>
    </sheetView>
  </sheetViews>
  <sheetFormatPr defaultColWidth="9.00390625" defaultRowHeight="12.75"/>
  <cols>
    <col min="1" max="1" width="15.50390625" style="0" customWidth="1"/>
    <col min="2" max="2" width="10.875" style="0" bestFit="1" customWidth="1"/>
    <col min="7" max="7" width="6.25390625" style="0" customWidth="1"/>
    <col min="8" max="8" width="16.375" style="0" customWidth="1"/>
    <col min="14" max="14" width="5.25390625" style="0" customWidth="1"/>
    <col min="15" max="15" width="16.375" style="0" customWidth="1"/>
    <col min="21" max="21" width="5.125" style="0" customWidth="1"/>
    <col min="22" max="22" width="16.875" style="0" customWidth="1"/>
    <col min="23" max="23" width="7.00390625" style="0" customWidth="1"/>
    <col min="24" max="24" width="6.25390625" style="0" customWidth="1"/>
    <col min="25" max="25" width="5.875" style="0" customWidth="1"/>
    <col min="27" max="27" width="21.375" style="0" customWidth="1"/>
    <col min="31" max="31" width="17.50390625" style="0" customWidth="1"/>
    <col min="32" max="32" width="14.875" style="0" customWidth="1"/>
  </cols>
  <sheetData>
    <row r="1" spans="27:36" ht="12.75">
      <c r="AA1" s="11"/>
      <c r="AB1" s="11"/>
      <c r="AE1" t="s">
        <v>57</v>
      </c>
      <c r="AJ1" s="3" t="s">
        <v>56</v>
      </c>
    </row>
    <row r="2" spans="1:36" ht="12.75">
      <c r="A2" s="31" t="s">
        <v>15</v>
      </c>
      <c r="B2" t="s">
        <v>35</v>
      </c>
      <c r="H2" s="57" t="s">
        <v>16</v>
      </c>
      <c r="I2" t="s">
        <v>35</v>
      </c>
      <c r="O2" s="4" t="s">
        <v>17</v>
      </c>
      <c r="P2" t="s">
        <v>35</v>
      </c>
      <c r="AA2" s="17" t="s">
        <v>51</v>
      </c>
      <c r="AB2" s="18">
        <v>4.2</v>
      </c>
      <c r="AE2" s="11" t="s">
        <v>3</v>
      </c>
      <c r="AF2" s="11" t="s">
        <v>5</v>
      </c>
      <c r="AG2" s="11" t="s">
        <v>6</v>
      </c>
      <c r="AJ2" s="3">
        <v>6000</v>
      </c>
    </row>
    <row r="3" spans="1:33" ht="12.75">
      <c r="A3" s="3"/>
      <c r="B3" s="3">
        <v>20</v>
      </c>
      <c r="C3" s="3">
        <v>25</v>
      </c>
      <c r="D3" s="3">
        <v>30</v>
      </c>
      <c r="E3" s="18">
        <v>40</v>
      </c>
      <c r="F3" s="18">
        <v>50</v>
      </c>
      <c r="H3" s="3"/>
      <c r="I3" s="3">
        <v>20</v>
      </c>
      <c r="J3" s="3">
        <v>25</v>
      </c>
      <c r="K3" s="3">
        <v>30</v>
      </c>
      <c r="L3" s="18">
        <v>40</v>
      </c>
      <c r="M3" s="18">
        <v>50</v>
      </c>
      <c r="O3" s="3"/>
      <c r="P3" s="3">
        <v>20</v>
      </c>
      <c r="Q3" s="3">
        <v>25</v>
      </c>
      <c r="R3" s="3">
        <v>30</v>
      </c>
      <c r="S3" s="18">
        <v>40</v>
      </c>
      <c r="T3" s="18">
        <v>50</v>
      </c>
      <c r="W3" s="31" t="s">
        <v>48</v>
      </c>
      <c r="X3" s="57" t="s">
        <v>11</v>
      </c>
      <c r="Y3" s="4" t="s">
        <v>9</v>
      </c>
      <c r="AA3" s="17" t="s">
        <v>52</v>
      </c>
      <c r="AB3" s="18">
        <v>3.3</v>
      </c>
      <c r="AE3" s="3" t="s">
        <v>58</v>
      </c>
      <c r="AF3" s="15">
        <v>1600</v>
      </c>
      <c r="AG3" s="3"/>
    </row>
    <row r="4" spans="1:33" ht="25.5">
      <c r="A4" s="17" t="s">
        <v>36</v>
      </c>
      <c r="B4" s="116">
        <f>Installments!E14</f>
        <v>13.8</v>
      </c>
      <c r="C4" s="116">
        <f>Installments!E36</f>
        <v>12.2</v>
      </c>
      <c r="D4" s="116">
        <f>Installments!E63</f>
        <v>11.32</v>
      </c>
      <c r="E4" s="116">
        <f>Installments!E95</f>
        <v>10.45</v>
      </c>
      <c r="F4" s="116">
        <f>Installments!E137</f>
        <v>10.093</v>
      </c>
      <c r="G4" s="11"/>
      <c r="H4" s="17" t="s">
        <v>36</v>
      </c>
      <c r="I4" s="116">
        <f>Installments!K14</f>
        <v>14.86</v>
      </c>
      <c r="J4" s="116">
        <f>Installments!K36</f>
        <v>12.97</v>
      </c>
      <c r="K4" s="116">
        <f>Installments!K63</f>
        <v>11.94</v>
      </c>
      <c r="L4" s="116">
        <f>Installments!K95</f>
        <v>10.945</v>
      </c>
      <c r="M4" s="116">
        <f>Installments!K137</f>
        <v>10.54</v>
      </c>
      <c r="N4" s="11"/>
      <c r="O4" s="17" t="s">
        <v>36</v>
      </c>
      <c r="P4" s="116">
        <f>Installments!Q14</f>
        <v>16.1</v>
      </c>
      <c r="Q4" s="116">
        <f>Installments!Q36</f>
        <v>13.82</v>
      </c>
      <c r="R4" s="116">
        <f>Installments!Q63</f>
        <v>12.62</v>
      </c>
      <c r="S4" s="116">
        <f>Installments!Q95</f>
        <v>11.47</v>
      </c>
      <c r="T4" s="116">
        <f>Installments!Q137</f>
        <v>11.012</v>
      </c>
      <c r="V4" s="27" t="s">
        <v>49</v>
      </c>
      <c r="W4" s="5">
        <v>1.2</v>
      </c>
      <c r="X4" s="16">
        <v>1.6</v>
      </c>
      <c r="Y4" s="58">
        <v>4.75</v>
      </c>
      <c r="AA4" s="21" t="s">
        <v>53</v>
      </c>
      <c r="AB4" s="25">
        <f>AF12</f>
        <v>39.90219345833333</v>
      </c>
      <c r="AE4" s="27" t="s">
        <v>59</v>
      </c>
      <c r="AF4" s="15">
        <v>6000</v>
      </c>
      <c r="AG4" s="3"/>
    </row>
    <row r="5" spans="1:33" ht="25.5">
      <c r="A5" s="17" t="s">
        <v>37</v>
      </c>
      <c r="B5" s="49">
        <f>$W$4*1000000/$AJ$2*B4/100</f>
        <v>27.6</v>
      </c>
      <c r="C5" s="49">
        <f>$W$4*1000000/$AJ$2*C4/100</f>
        <v>24.4</v>
      </c>
      <c r="D5" s="49">
        <f>$W$4*1000000/$AJ$2*D4/100</f>
        <v>22.64</v>
      </c>
      <c r="E5" s="49">
        <f>$W$4*1000000/$AJ$2*E4/100</f>
        <v>20.9</v>
      </c>
      <c r="F5" s="49">
        <f>$W$4*1000000/$AJ$2*F4/100</f>
        <v>20.186</v>
      </c>
      <c r="G5" s="11"/>
      <c r="H5" s="17" t="s">
        <v>37</v>
      </c>
      <c r="I5" s="49">
        <f>$X$4*1000000/$AJ$2*I4/100</f>
        <v>39.62666666666667</v>
      </c>
      <c r="J5" s="49">
        <f>$X$4*1000000/$AJ$2*J4/100</f>
        <v>34.58666666666667</v>
      </c>
      <c r="K5" s="49">
        <f>$X$4*1000000/$AJ$2*K4/100</f>
        <v>31.84</v>
      </c>
      <c r="L5" s="49">
        <f>$X$4*1000000/$AJ$2*L4/100</f>
        <v>29.18666666666667</v>
      </c>
      <c r="M5" s="49">
        <f>$X$4*1000000/$AJ$2*M4/100</f>
        <v>28.106666666666666</v>
      </c>
      <c r="N5" s="11"/>
      <c r="O5" s="17" t="s">
        <v>37</v>
      </c>
      <c r="P5" s="49">
        <f>$Y$4*1000000/$AJ$2*P4/100</f>
        <v>127.45833333333334</v>
      </c>
      <c r="Q5" s="49">
        <f>$Y$4*1000000/$AJ$2*Q4/100</f>
        <v>109.40833333333335</v>
      </c>
      <c r="R5" s="49">
        <f>$Y$4*1000000/$AJ$2*R4/100</f>
        <v>99.90833333333332</v>
      </c>
      <c r="S5" s="49">
        <f>$Y$4*1000000/$AJ$2*S4/100</f>
        <v>90.80416666666666</v>
      </c>
      <c r="T5" s="49">
        <f>$Y$4*1000000/$AJ$2*T4/100</f>
        <v>87.17833333333334</v>
      </c>
      <c r="V5" s="27" t="s">
        <v>50</v>
      </c>
      <c r="W5" s="5">
        <v>32</v>
      </c>
      <c r="X5" s="16">
        <v>35</v>
      </c>
      <c r="Y5" s="117">
        <f>AB5</f>
        <v>131.67723841249997</v>
      </c>
      <c r="AA5" s="21" t="s">
        <v>54</v>
      </c>
      <c r="AB5" s="26">
        <f>AB4*$AB$3</f>
        <v>131.67723841249997</v>
      </c>
      <c r="AE5" s="3" t="s">
        <v>60</v>
      </c>
      <c r="AF5" s="15">
        <f>AF3*AF4</f>
        <v>9600000</v>
      </c>
      <c r="AG5" s="3"/>
    </row>
    <row r="6" spans="1:33" ht="25.5">
      <c r="A6" s="17" t="s">
        <v>38</v>
      </c>
      <c r="B6" s="49">
        <f>B5*$AB$2</f>
        <v>115.92000000000002</v>
      </c>
      <c r="C6" s="49">
        <f>C5*$AB$2</f>
        <v>102.48</v>
      </c>
      <c r="D6" s="49">
        <f>D5*$AB$2</f>
        <v>95.08800000000001</v>
      </c>
      <c r="E6" s="49">
        <f>E5*$AB$2</f>
        <v>87.78</v>
      </c>
      <c r="F6" s="49">
        <f>F5*$AB$2</f>
        <v>84.7812</v>
      </c>
      <c r="G6" s="11"/>
      <c r="H6" s="17" t="s">
        <v>38</v>
      </c>
      <c r="I6" s="49">
        <f>I5*$AB$2</f>
        <v>166.43200000000002</v>
      </c>
      <c r="J6" s="49">
        <f>J5*$AB$2</f>
        <v>145.26400000000004</v>
      </c>
      <c r="K6" s="49">
        <f>K5*$AB$2</f>
        <v>133.728</v>
      </c>
      <c r="L6" s="49">
        <f>L5*$AB$2</f>
        <v>122.58400000000002</v>
      </c>
      <c r="M6" s="49">
        <f>M5*$AB$2</f>
        <v>118.048</v>
      </c>
      <c r="N6" s="11"/>
      <c r="O6" s="17" t="s">
        <v>38</v>
      </c>
      <c r="P6" s="49">
        <f>P5*$AB$2</f>
        <v>535.325</v>
      </c>
      <c r="Q6" s="49">
        <f>Q5*$AB$2</f>
        <v>459.51500000000004</v>
      </c>
      <c r="R6" s="49">
        <f>R5*$AB$2</f>
        <v>419.61499999999995</v>
      </c>
      <c r="S6" s="49">
        <f>S5*$AB$2</f>
        <v>381.3775</v>
      </c>
      <c r="T6" s="49">
        <f>T5*$AB$2</f>
        <v>366.14900000000006</v>
      </c>
      <c r="V6" s="27" t="s">
        <v>39</v>
      </c>
      <c r="W6" s="5">
        <v>157</v>
      </c>
      <c r="X6" s="16">
        <v>104</v>
      </c>
      <c r="Y6" s="58">
        <f>AB6*$AB$3</f>
        <v>49.5</v>
      </c>
      <c r="AA6" s="21" t="s">
        <v>55</v>
      </c>
      <c r="AB6" s="120">
        <v>15</v>
      </c>
      <c r="AE6" s="3" t="s">
        <v>61</v>
      </c>
      <c r="AF6" s="15">
        <v>250</v>
      </c>
      <c r="AG6" s="3"/>
    </row>
    <row r="7" spans="1:33" ht="25.5">
      <c r="A7" s="17" t="s">
        <v>40</v>
      </c>
      <c r="B7" s="115">
        <f>$W$5</f>
        <v>32</v>
      </c>
      <c r="C7" s="115">
        <f>$W$5</f>
        <v>32</v>
      </c>
      <c r="D7" s="115">
        <f>$W$5</f>
        <v>32</v>
      </c>
      <c r="E7" s="115">
        <f>$W$5</f>
        <v>32</v>
      </c>
      <c r="F7" s="115">
        <f>$W$5</f>
        <v>32</v>
      </c>
      <c r="G7" s="11"/>
      <c r="H7" s="17" t="s">
        <v>40</v>
      </c>
      <c r="I7" s="115">
        <f>$X$5</f>
        <v>35</v>
      </c>
      <c r="J7" s="115">
        <f>$X$5</f>
        <v>35</v>
      </c>
      <c r="K7" s="115">
        <f>$X$5</f>
        <v>35</v>
      </c>
      <c r="L7" s="115">
        <f>$X$5</f>
        <v>35</v>
      </c>
      <c r="M7" s="115">
        <f>$X$5</f>
        <v>35</v>
      </c>
      <c r="N7" s="11"/>
      <c r="O7" s="17" t="s">
        <v>40</v>
      </c>
      <c r="P7" s="115">
        <f>$Y$5</f>
        <v>131.67723841249997</v>
      </c>
      <c r="Q7" s="115">
        <f>$Y$5</f>
        <v>131.67723841249997</v>
      </c>
      <c r="R7" s="115">
        <f>$Y$5</f>
        <v>131.67723841249997</v>
      </c>
      <c r="S7" s="115">
        <f>$Y$5</f>
        <v>131.67723841249997</v>
      </c>
      <c r="T7" s="115">
        <f>$Y$5</f>
        <v>131.67723841249997</v>
      </c>
      <c r="V7" s="118" t="s">
        <v>12</v>
      </c>
      <c r="W7" s="119">
        <v>8</v>
      </c>
      <c r="X7" s="119">
        <v>8</v>
      </c>
      <c r="Y7" s="119">
        <v>8</v>
      </c>
      <c r="AE7" s="3" t="s">
        <v>2</v>
      </c>
      <c r="AF7" s="15">
        <f>AF6*AF3*1000</f>
        <v>400000000</v>
      </c>
      <c r="AG7" s="3"/>
    </row>
    <row r="8" spans="1:33" ht="12.75">
      <c r="A8" s="17" t="s">
        <v>39</v>
      </c>
      <c r="B8" s="18">
        <f>$W$6</f>
        <v>157</v>
      </c>
      <c r="C8" s="18">
        <f>$W$6</f>
        <v>157</v>
      </c>
      <c r="D8" s="18">
        <f>$W$6</f>
        <v>157</v>
      </c>
      <c r="E8" s="18">
        <f>$W$6</f>
        <v>157</v>
      </c>
      <c r="F8" s="18">
        <f>$W$6</f>
        <v>157</v>
      </c>
      <c r="G8" s="11"/>
      <c r="H8" s="17" t="s">
        <v>39</v>
      </c>
      <c r="I8" s="18">
        <f>$X$6</f>
        <v>104</v>
      </c>
      <c r="J8" s="18">
        <f>$X$6</f>
        <v>104</v>
      </c>
      <c r="K8" s="18">
        <f>$X$6</f>
        <v>104</v>
      </c>
      <c r="L8" s="18">
        <f>$X$6</f>
        <v>104</v>
      </c>
      <c r="M8" s="18">
        <f>$X$6</f>
        <v>104</v>
      </c>
      <c r="N8" s="11"/>
      <c r="O8" s="17" t="s">
        <v>39</v>
      </c>
      <c r="P8" s="18">
        <f>$Y$6</f>
        <v>49.5</v>
      </c>
      <c r="Q8" s="18">
        <f>$Y$6</f>
        <v>49.5</v>
      </c>
      <c r="R8" s="18">
        <f>$Y$6</f>
        <v>49.5</v>
      </c>
      <c r="S8" s="18">
        <f>$Y$6</f>
        <v>49.5</v>
      </c>
      <c r="T8" s="18">
        <f>$Y$6</f>
        <v>49.5</v>
      </c>
      <c r="V8" s="17"/>
      <c r="W8" s="18"/>
      <c r="X8" s="18"/>
      <c r="Y8" s="18"/>
      <c r="AE8" s="3" t="s">
        <v>4</v>
      </c>
      <c r="AF8" s="15">
        <f>AF7/AF5</f>
        <v>41.666666666666664</v>
      </c>
      <c r="AG8" s="111">
        <f>25*(1.03)^4</f>
        <v>28.137720249999997</v>
      </c>
    </row>
    <row r="9" spans="1:33" ht="25.5">
      <c r="A9" s="28" t="s">
        <v>41</v>
      </c>
      <c r="B9" s="19">
        <f>SUM(B6:B8)</f>
        <v>304.92</v>
      </c>
      <c r="C9" s="19">
        <f>SUM(C6:C8)</f>
        <v>291.48</v>
      </c>
      <c r="D9" s="19">
        <f>SUM(D6:D8)</f>
        <v>284.088</v>
      </c>
      <c r="E9" s="19">
        <f>SUM(E6:E8)</f>
        <v>276.78</v>
      </c>
      <c r="F9" s="19">
        <f>SUM(F6:F8)</f>
        <v>273.7812</v>
      </c>
      <c r="G9" s="11"/>
      <c r="H9" s="28" t="s">
        <v>41</v>
      </c>
      <c r="I9" s="38">
        <f>SUM(I6:I8)</f>
        <v>305.432</v>
      </c>
      <c r="J9" s="38">
        <f>SUM(J6:J8)</f>
        <v>284.264</v>
      </c>
      <c r="K9" s="38">
        <f>SUM(K6:K8)</f>
        <v>272.728</v>
      </c>
      <c r="L9" s="38">
        <f>SUM(L6:L8)</f>
        <v>261.584</v>
      </c>
      <c r="M9" s="38">
        <f>SUM(M6:M8)</f>
        <v>257.048</v>
      </c>
      <c r="N9" s="11"/>
      <c r="O9" s="28" t="s">
        <v>41</v>
      </c>
      <c r="P9" s="13">
        <f>SUM(P6:P8)</f>
        <v>716.5022384125</v>
      </c>
      <c r="Q9" s="13">
        <f>SUM(Q6:Q8)</f>
        <v>640.6922384125</v>
      </c>
      <c r="R9" s="13">
        <f>SUM(R6:R8)</f>
        <v>600.7922384125</v>
      </c>
      <c r="S9" s="13">
        <f>SUM(S6:S8)</f>
        <v>562.5547384125</v>
      </c>
      <c r="T9" s="13">
        <f>SUM(T6:T8)</f>
        <v>547.3262384125001</v>
      </c>
      <c r="V9" s="7"/>
      <c r="AE9" s="3" t="s">
        <v>7</v>
      </c>
      <c r="AF9" s="15">
        <v>5</v>
      </c>
      <c r="AG9" s="3">
        <v>5</v>
      </c>
    </row>
    <row r="10" spans="1:33" s="11" customFormat="1" ht="25.5">
      <c r="A10" s="118" t="s">
        <v>42</v>
      </c>
      <c r="B10" s="49"/>
      <c r="C10" s="49"/>
      <c r="D10" s="49"/>
      <c r="E10" s="49"/>
      <c r="F10" s="49"/>
      <c r="H10" s="118" t="s">
        <v>42</v>
      </c>
      <c r="I10" s="49"/>
      <c r="J10" s="49"/>
      <c r="K10" s="49"/>
      <c r="L10" s="49"/>
      <c r="M10" s="49"/>
      <c r="O10" s="118" t="s">
        <v>42</v>
      </c>
      <c r="P10" s="49"/>
      <c r="Q10" s="49"/>
      <c r="R10" s="49"/>
      <c r="S10" s="49"/>
      <c r="T10" s="49"/>
      <c r="V10" s="121"/>
      <c r="AE10" s="18"/>
      <c r="AF10" s="49"/>
      <c r="AG10" s="18"/>
    </row>
    <row r="11" spans="1:33" ht="25.5">
      <c r="A11" s="17" t="s">
        <v>43</v>
      </c>
      <c r="B11" s="115">
        <f>$W$7*$AB$2*0.5</f>
        <v>16.8</v>
      </c>
      <c r="C11" s="115">
        <f>$W$7*$AB$2*0.5</f>
        <v>16.8</v>
      </c>
      <c r="D11" s="115">
        <f>$W$7*$AB$2*0.5</f>
        <v>16.8</v>
      </c>
      <c r="E11" s="115">
        <f>$W$7*$AB$2*0.5</f>
        <v>16.8</v>
      </c>
      <c r="F11" s="115">
        <f>$W$7*$AB$2*0.5</f>
        <v>16.8</v>
      </c>
      <c r="G11" s="11"/>
      <c r="H11" s="17" t="s">
        <v>43</v>
      </c>
      <c r="I11" s="115">
        <f>$X$7*$AB$2*0.85</f>
        <v>28.56</v>
      </c>
      <c r="J11" s="115">
        <f>$X$7*$AB$2*0.85</f>
        <v>28.56</v>
      </c>
      <c r="K11" s="115">
        <f>$X$7*$AB$2*0.85</f>
        <v>28.56</v>
      </c>
      <c r="L11" s="115">
        <f>$X$7*$AB$2*0.85</f>
        <v>28.56</v>
      </c>
      <c r="M11" s="115">
        <f>$X$7*$AB$2*0.85</f>
        <v>28.56</v>
      </c>
      <c r="N11" s="11"/>
      <c r="O11" s="17" t="s">
        <v>43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V11" s="7"/>
      <c r="AE11" s="3" t="s">
        <v>8</v>
      </c>
      <c r="AF11" s="15">
        <f>SUM(AF8:AF9)</f>
        <v>46.666666666666664</v>
      </c>
      <c r="AG11" s="15">
        <f>SUM(AG8:AG9)</f>
        <v>33.13772025</v>
      </c>
    </row>
    <row r="12" spans="1:33" ht="12.75">
      <c r="A12" s="18" t="s">
        <v>44</v>
      </c>
      <c r="B12" s="49">
        <f>SUM(B9:B11)</f>
        <v>321.72</v>
      </c>
      <c r="C12" s="49">
        <f>SUM(C9:C11)</f>
        <v>308.28000000000003</v>
      </c>
      <c r="D12" s="49">
        <f>SUM(D9:D11)</f>
        <v>300.88800000000003</v>
      </c>
      <c r="E12" s="49">
        <f>SUM(E9:E11)</f>
        <v>293.58</v>
      </c>
      <c r="F12" s="49">
        <f>SUM(F9:F11)</f>
        <v>290.5812</v>
      </c>
      <c r="G12" s="11"/>
      <c r="H12" s="18" t="s">
        <v>44</v>
      </c>
      <c r="I12" s="49">
        <f>SUM(I9:I11)</f>
        <v>333.992</v>
      </c>
      <c r="J12" s="49">
        <f>SUM(J9:J11)</f>
        <v>312.824</v>
      </c>
      <c r="K12" s="49">
        <f>SUM(K9:K11)</f>
        <v>301.288</v>
      </c>
      <c r="L12" s="49">
        <f>SUM(L9:L11)</f>
        <v>290.144</v>
      </c>
      <c r="M12" s="49">
        <f>SUM(M9:M11)</f>
        <v>285.608</v>
      </c>
      <c r="N12" s="11"/>
      <c r="O12" s="18" t="s">
        <v>44</v>
      </c>
      <c r="P12" s="49">
        <f>SUM(P9:P11)</f>
        <v>716.5022384125</v>
      </c>
      <c r="Q12" s="49">
        <f>SUM(Q9:Q11)</f>
        <v>640.6922384125</v>
      </c>
      <c r="R12" s="49">
        <f>SUM(R9:R11)</f>
        <v>600.7922384125</v>
      </c>
      <c r="S12" s="49">
        <f>SUM(S9:S11)</f>
        <v>562.5547384125</v>
      </c>
      <c r="T12" s="49">
        <f>SUM(T9:T11)</f>
        <v>547.3262384125001</v>
      </c>
      <c r="V12" s="7"/>
      <c r="AE12" s="18" t="s">
        <v>62</v>
      </c>
      <c r="AF12" s="166">
        <f>(AF11+AG11)/2</f>
        <v>39.90219345833333</v>
      </c>
      <c r="AG12" s="167"/>
    </row>
    <row r="13" spans="1:20" ht="51">
      <c r="A13" s="122" t="s">
        <v>45</v>
      </c>
      <c r="B13" s="49">
        <f>(P12-B9)/$AB$2</f>
        <v>97.99577105059522</v>
      </c>
      <c r="C13" s="49">
        <f>(Q12-C9)/$AB$2</f>
        <v>83.14577105059524</v>
      </c>
      <c r="D13" s="49">
        <f>(R12-D9)/$AB$2</f>
        <v>75.40577105059522</v>
      </c>
      <c r="E13" s="49">
        <f>(S12-E9)/$AB$2</f>
        <v>68.04160438392857</v>
      </c>
      <c r="F13" s="49">
        <f>(T12-F9)/$AB$2</f>
        <v>65.12977105059525</v>
      </c>
      <c r="G13" s="11"/>
      <c r="H13" s="122" t="s">
        <v>45</v>
      </c>
      <c r="I13" s="49">
        <f>(P12-I9)/$AB$2</f>
        <v>97.87386628869046</v>
      </c>
      <c r="J13" s="49">
        <f>(Q12-J9)/$AB$2</f>
        <v>84.86386628869049</v>
      </c>
      <c r="K13" s="49">
        <f>(R12-K9)/$AB$2</f>
        <v>78.11053295535713</v>
      </c>
      <c r="L13" s="49">
        <f>(S12-L9)/$AB$2</f>
        <v>71.65969962202381</v>
      </c>
      <c r="M13" s="49">
        <f>(T12-M9)/$AB$2</f>
        <v>69.11386628869049</v>
      </c>
      <c r="N13" s="11"/>
      <c r="O13" s="122" t="s">
        <v>45</v>
      </c>
      <c r="P13" s="49"/>
      <c r="Q13" s="49"/>
      <c r="R13" s="49"/>
      <c r="S13" s="49"/>
      <c r="T13" s="49"/>
    </row>
    <row r="14" spans="1:20" ht="12.75">
      <c r="A14" s="17" t="s">
        <v>46</v>
      </c>
      <c r="B14" s="115">
        <f>B13*$AB$2</f>
        <v>411.5822384125</v>
      </c>
      <c r="C14" s="115">
        <f>C13*$AB$2</f>
        <v>349.2122384125</v>
      </c>
      <c r="D14" s="115">
        <f>D13*$AB$2</f>
        <v>316.70423841249993</v>
      </c>
      <c r="E14" s="115">
        <f>E13*$AB$2</f>
        <v>285.7747384125</v>
      </c>
      <c r="F14" s="115">
        <f>F13*$AB$2</f>
        <v>273.54503841250005</v>
      </c>
      <c r="G14" s="11"/>
      <c r="H14" s="17" t="s">
        <v>46</v>
      </c>
      <c r="I14" s="115">
        <f>I13*$AB$2</f>
        <v>411.0702384125</v>
      </c>
      <c r="J14" s="115">
        <f>$W$8*$AB$2*0.5</f>
        <v>0</v>
      </c>
      <c r="K14" s="115">
        <f>$W$8*$AB$2*0.5</f>
        <v>0</v>
      </c>
      <c r="L14" s="115">
        <f>$W$8*$AB$2*0.5</f>
        <v>0</v>
      </c>
      <c r="M14" s="115">
        <f>$W$8*$AB$2*0.5</f>
        <v>0</v>
      </c>
      <c r="N14" s="11"/>
      <c r="O14" s="17" t="s">
        <v>46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ht="12.75">
      <c r="A15" s="18" t="s">
        <v>47</v>
      </c>
      <c r="B15" s="49">
        <f>B9+B14</f>
        <v>716.5022384125</v>
      </c>
      <c r="C15" s="49">
        <f>C9+C14</f>
        <v>640.6922384125</v>
      </c>
      <c r="D15" s="49">
        <f>D9+D14</f>
        <v>600.7922384125</v>
      </c>
      <c r="E15" s="49">
        <f>E9+E14</f>
        <v>562.5547384125</v>
      </c>
      <c r="F15" s="49">
        <f>F9+F14</f>
        <v>547.3262384125001</v>
      </c>
      <c r="G15" s="11"/>
      <c r="H15" s="18" t="s">
        <v>47</v>
      </c>
      <c r="I15" s="49">
        <f>I9+I14</f>
        <v>716.5022384125</v>
      </c>
      <c r="J15" s="49">
        <f>J9+J14</f>
        <v>284.264</v>
      </c>
      <c r="K15" s="49">
        <f>K9+K14</f>
        <v>272.728</v>
      </c>
      <c r="L15" s="49">
        <f>L9+L14</f>
        <v>261.584</v>
      </c>
      <c r="M15" s="49">
        <f>M9+M14</f>
        <v>257.048</v>
      </c>
      <c r="N15" s="11"/>
      <c r="O15" s="18" t="s">
        <v>47</v>
      </c>
      <c r="P15" s="49">
        <f>SUM(P12:P14)</f>
        <v>716.5022384125</v>
      </c>
      <c r="Q15" s="49">
        <f>SUM(Q12:Q14)</f>
        <v>640.6922384125</v>
      </c>
      <c r="R15" s="49">
        <f>SUM(R12:R14)</f>
        <v>600.7922384125</v>
      </c>
      <c r="S15" s="49">
        <f>SUM(S12:S14)</f>
        <v>562.5547384125</v>
      </c>
      <c r="T15" s="49">
        <f>SUM(T12:T14)</f>
        <v>547.3262384125001</v>
      </c>
    </row>
    <row r="16" spans="1:20" ht="12.75">
      <c r="A16" s="30"/>
      <c r="B16" s="39"/>
      <c r="C16" s="39"/>
      <c r="D16" s="39"/>
      <c r="E16" s="39"/>
      <c r="F16" s="39"/>
      <c r="G16" s="11"/>
      <c r="H16" s="30"/>
      <c r="I16" s="39"/>
      <c r="J16" s="39"/>
      <c r="K16" s="39"/>
      <c r="L16" s="39"/>
      <c r="M16" s="39"/>
      <c r="N16" s="11"/>
      <c r="O16" s="30"/>
      <c r="P16" s="39"/>
      <c r="Q16" s="39"/>
      <c r="R16" s="39"/>
      <c r="S16" s="39"/>
      <c r="T16" s="39"/>
    </row>
    <row r="17" spans="1:20" ht="12.75">
      <c r="A17" s="135" t="s">
        <v>69</v>
      </c>
      <c r="B17" s="39"/>
      <c r="C17" s="39"/>
      <c r="D17" s="39"/>
      <c r="E17" s="39"/>
      <c r="F17" s="39"/>
      <c r="G17" s="11"/>
      <c r="H17" s="30"/>
      <c r="I17" s="39"/>
      <c r="J17" s="39"/>
      <c r="K17" s="39"/>
      <c r="L17" s="39"/>
      <c r="M17" s="39"/>
      <c r="N17" s="11"/>
      <c r="O17" s="39"/>
      <c r="P17" s="39"/>
      <c r="Q17" s="39"/>
      <c r="R17" s="39"/>
      <c r="S17" s="39"/>
      <c r="T17" s="39"/>
    </row>
    <row r="18" spans="1:20" ht="12.75">
      <c r="A18" s="30"/>
      <c r="B18" s="39"/>
      <c r="C18" s="39"/>
      <c r="D18" s="39"/>
      <c r="E18" s="39"/>
      <c r="F18" s="39"/>
      <c r="G18" s="11"/>
      <c r="H18" s="30"/>
      <c r="I18" s="39"/>
      <c r="J18" s="39"/>
      <c r="K18" s="39"/>
      <c r="L18" s="39"/>
      <c r="M18" s="39"/>
      <c r="N18" s="11"/>
      <c r="O18" s="30"/>
      <c r="P18" s="39"/>
      <c r="Q18" s="39"/>
      <c r="R18" s="39"/>
      <c r="S18" s="39"/>
      <c r="T18" s="39"/>
    </row>
    <row r="19" spans="1:10" ht="12.75">
      <c r="A19" s="84" t="s">
        <v>67</v>
      </c>
      <c r="H19" s="47" t="s">
        <v>70</v>
      </c>
      <c r="J19" t="s">
        <v>71</v>
      </c>
    </row>
    <row r="20" spans="1:12" ht="12.75">
      <c r="A20" s="29" t="s">
        <v>63</v>
      </c>
      <c r="B20" s="3" t="s">
        <v>15</v>
      </c>
      <c r="C20" s="3" t="s">
        <v>16</v>
      </c>
      <c r="D20" s="3" t="s">
        <v>17</v>
      </c>
      <c r="E20" s="8"/>
      <c r="F20" s="8"/>
      <c r="H20" s="3" t="s">
        <v>71</v>
      </c>
      <c r="I20" s="3">
        <v>20</v>
      </c>
      <c r="J20" s="3">
        <v>30</v>
      </c>
      <c r="K20" s="18">
        <v>40</v>
      </c>
      <c r="L20" s="18">
        <v>50</v>
      </c>
    </row>
    <row r="21" spans="1:12" ht="12.75">
      <c r="A21" s="3" t="s">
        <v>13</v>
      </c>
      <c r="B21" s="15">
        <f>B6</f>
        <v>115.92000000000002</v>
      </c>
      <c r="C21" s="15">
        <f>I6</f>
        <v>166.43200000000002</v>
      </c>
      <c r="D21" s="15">
        <f>P6</f>
        <v>535.325</v>
      </c>
      <c r="E21" s="20"/>
      <c r="F21" s="20"/>
      <c r="H21" s="3" t="s">
        <v>15</v>
      </c>
      <c r="I21" s="15">
        <f>B12</f>
        <v>321.72</v>
      </c>
      <c r="J21" s="15">
        <f>D12</f>
        <v>300.88800000000003</v>
      </c>
      <c r="K21" s="15">
        <f>E12</f>
        <v>293.58</v>
      </c>
      <c r="L21" s="15">
        <f>F12</f>
        <v>290.5812</v>
      </c>
    </row>
    <row r="22" spans="1:12" ht="12.75">
      <c r="A22" s="3" t="s">
        <v>14</v>
      </c>
      <c r="B22" s="15">
        <f>B7</f>
        <v>32</v>
      </c>
      <c r="C22" s="15">
        <f>I7</f>
        <v>35</v>
      </c>
      <c r="D22" s="15">
        <f>P7</f>
        <v>131.67723841249997</v>
      </c>
      <c r="E22" s="20"/>
      <c r="F22" s="20"/>
      <c r="H22" s="3" t="s">
        <v>16</v>
      </c>
      <c r="I22" s="15">
        <f>I12</f>
        <v>333.992</v>
      </c>
      <c r="J22" s="15">
        <f>K12</f>
        <v>301.288</v>
      </c>
      <c r="K22" s="15">
        <f>L12</f>
        <v>290.144</v>
      </c>
      <c r="L22" s="15">
        <f>M12</f>
        <v>285.608</v>
      </c>
    </row>
    <row r="23" spans="1:12" ht="12.75">
      <c r="A23" s="3" t="s">
        <v>68</v>
      </c>
      <c r="B23" s="15">
        <f>B8</f>
        <v>157</v>
      </c>
      <c r="C23" s="15">
        <f>I8</f>
        <v>104</v>
      </c>
      <c r="D23" s="15">
        <f>P8</f>
        <v>49.5</v>
      </c>
      <c r="E23" s="20"/>
      <c r="F23" s="20"/>
      <c r="H23" s="3" t="s">
        <v>17</v>
      </c>
      <c r="I23" s="15">
        <f>P12</f>
        <v>716.5022384125</v>
      </c>
      <c r="J23" s="15">
        <f>R12</f>
        <v>600.7922384125</v>
      </c>
      <c r="K23" s="15">
        <f>S12</f>
        <v>562.5547384125</v>
      </c>
      <c r="L23" s="15">
        <f>T12</f>
        <v>547.3262384125001</v>
      </c>
    </row>
    <row r="24" spans="1:6" ht="12.75">
      <c r="A24" s="3" t="s">
        <v>10</v>
      </c>
      <c r="B24" s="123">
        <f>$B$11</f>
        <v>16.8</v>
      </c>
      <c r="C24" s="123">
        <f>$I$11</f>
        <v>28.56</v>
      </c>
      <c r="D24" s="123">
        <f>$P$11</f>
        <v>0</v>
      </c>
      <c r="E24" s="124"/>
      <c r="F24" s="124"/>
    </row>
    <row r="25" spans="1:6" ht="12.75">
      <c r="A25" s="3" t="s">
        <v>24</v>
      </c>
      <c r="B25" s="15">
        <f>SUM(B21:B24)</f>
        <v>321.72</v>
      </c>
      <c r="C25" s="15">
        <f>SUM(C21:C24)</f>
        <v>333.992</v>
      </c>
      <c r="D25" s="15">
        <f>SUM(D21:D24)</f>
        <v>716.5022384125</v>
      </c>
      <c r="E25" s="20"/>
      <c r="F25" s="20"/>
    </row>
    <row r="26" ht="12.75">
      <c r="H26" s="47" t="s">
        <v>72</v>
      </c>
    </row>
    <row r="27" spans="1:12" ht="12.75">
      <c r="A27" s="29" t="s">
        <v>64</v>
      </c>
      <c r="B27" s="3" t="s">
        <v>15</v>
      </c>
      <c r="C27" s="3" t="s">
        <v>16</v>
      </c>
      <c r="D27" s="3" t="s">
        <v>17</v>
      </c>
      <c r="H27" s="3" t="s">
        <v>71</v>
      </c>
      <c r="I27" s="3">
        <v>20</v>
      </c>
      <c r="J27" s="3">
        <v>30</v>
      </c>
      <c r="K27" s="18">
        <v>40</v>
      </c>
      <c r="L27" s="18">
        <v>50</v>
      </c>
    </row>
    <row r="28" spans="1:12" ht="12.75">
      <c r="A28" s="3" t="s">
        <v>13</v>
      </c>
      <c r="B28" s="15">
        <f>D6</f>
        <v>95.08800000000001</v>
      </c>
      <c r="C28" s="15">
        <f>K6</f>
        <v>133.728</v>
      </c>
      <c r="D28" s="15">
        <f>R6</f>
        <v>419.61499999999995</v>
      </c>
      <c r="H28" s="3" t="s">
        <v>15</v>
      </c>
      <c r="I28" s="15">
        <f>B13</f>
        <v>97.99577105059522</v>
      </c>
      <c r="J28" s="15">
        <f>C13</f>
        <v>83.14577105059524</v>
      </c>
      <c r="K28" s="15">
        <f>D13</f>
        <v>75.40577105059522</v>
      </c>
      <c r="L28" s="15">
        <f>E13</f>
        <v>68.04160438392857</v>
      </c>
    </row>
    <row r="29" spans="1:12" ht="12.75">
      <c r="A29" s="3" t="s">
        <v>14</v>
      </c>
      <c r="B29" s="15">
        <f>D7</f>
        <v>32</v>
      </c>
      <c r="C29" s="15">
        <f>K7</f>
        <v>35</v>
      </c>
      <c r="D29" s="15">
        <f>R7</f>
        <v>131.67723841249997</v>
      </c>
      <c r="H29" s="3" t="s">
        <v>16</v>
      </c>
      <c r="I29" s="15">
        <f>I13</f>
        <v>97.87386628869046</v>
      </c>
      <c r="J29" s="15">
        <f>J13</f>
        <v>84.86386628869049</v>
      </c>
      <c r="K29" s="15">
        <f>K13</f>
        <v>78.11053295535713</v>
      </c>
      <c r="L29" s="15">
        <f>L13</f>
        <v>71.65969962202381</v>
      </c>
    </row>
    <row r="30" spans="1:4" ht="12.75">
      <c r="A30" s="3" t="s">
        <v>68</v>
      </c>
      <c r="B30" s="15">
        <f>D8</f>
        <v>157</v>
      </c>
      <c r="C30" s="15">
        <f>K8</f>
        <v>104</v>
      </c>
      <c r="D30" s="15">
        <f>R8</f>
        <v>49.5</v>
      </c>
    </row>
    <row r="31" spans="1:4" ht="12.75">
      <c r="A31" s="3" t="s">
        <v>10</v>
      </c>
      <c r="B31" s="123">
        <f>$B$11</f>
        <v>16.8</v>
      </c>
      <c r="C31" s="123">
        <f>$I$11</f>
        <v>28.56</v>
      </c>
      <c r="D31" s="123">
        <f>$P$11</f>
        <v>0</v>
      </c>
    </row>
    <row r="32" spans="1:4" ht="12.75">
      <c r="A32" s="3" t="s">
        <v>24</v>
      </c>
      <c r="B32" s="15">
        <f>SUM(B28:B31)</f>
        <v>300.88800000000003</v>
      </c>
      <c r="C32" s="15">
        <f>SUM(C28:C31)</f>
        <v>301.288</v>
      </c>
      <c r="D32" s="15">
        <f>SUM(D28:D31)</f>
        <v>600.7922384125</v>
      </c>
    </row>
    <row r="34" spans="1:4" ht="12.75">
      <c r="A34" s="29" t="s">
        <v>65</v>
      </c>
      <c r="B34" s="3" t="s">
        <v>15</v>
      </c>
      <c r="C34" s="3" t="s">
        <v>16</v>
      </c>
      <c r="D34" s="3" t="s">
        <v>17</v>
      </c>
    </row>
    <row r="35" spans="1:4" ht="12.75">
      <c r="A35" s="3" t="s">
        <v>13</v>
      </c>
      <c r="B35" s="15">
        <f>E6</f>
        <v>87.78</v>
      </c>
      <c r="C35" s="15">
        <f>L6</f>
        <v>122.58400000000002</v>
      </c>
      <c r="D35" s="15">
        <f>S6</f>
        <v>381.3775</v>
      </c>
    </row>
    <row r="36" spans="1:4" ht="12.75">
      <c r="A36" s="3" t="s">
        <v>14</v>
      </c>
      <c r="B36" s="15">
        <f>E7</f>
        <v>32</v>
      </c>
      <c r="C36" s="15">
        <f>L7</f>
        <v>35</v>
      </c>
      <c r="D36" s="15">
        <f>S7</f>
        <v>131.67723841249997</v>
      </c>
    </row>
    <row r="37" spans="1:4" ht="12.75">
      <c r="A37" s="3" t="s">
        <v>68</v>
      </c>
      <c r="B37" s="15">
        <f>E8</f>
        <v>157</v>
      </c>
      <c r="C37" s="15">
        <f>L8</f>
        <v>104</v>
      </c>
      <c r="D37" s="15">
        <f>S8</f>
        <v>49.5</v>
      </c>
    </row>
    <row r="38" spans="1:4" ht="12.75">
      <c r="A38" s="3" t="s">
        <v>10</v>
      </c>
      <c r="B38" s="123">
        <f>$B$11</f>
        <v>16.8</v>
      </c>
      <c r="C38" s="123">
        <f>$I$11</f>
        <v>28.56</v>
      </c>
      <c r="D38" s="123">
        <f>$P$11</f>
        <v>0</v>
      </c>
    </row>
    <row r="39" spans="1:4" ht="12.75">
      <c r="A39" s="3" t="s">
        <v>24</v>
      </c>
      <c r="B39" s="15">
        <f>SUM(B35:B38)</f>
        <v>293.58</v>
      </c>
      <c r="C39" s="15">
        <f>SUM(C35:C38)</f>
        <v>290.144</v>
      </c>
      <c r="D39" s="15">
        <f>SUM(D35:D38)</f>
        <v>562.5547384125</v>
      </c>
    </row>
    <row r="41" spans="1:4" ht="12.75">
      <c r="A41" s="29" t="s">
        <v>66</v>
      </c>
      <c r="B41" s="3" t="s">
        <v>15</v>
      </c>
      <c r="C41" s="3" t="s">
        <v>16</v>
      </c>
      <c r="D41" s="3" t="s">
        <v>17</v>
      </c>
    </row>
    <row r="42" spans="1:4" ht="12.75">
      <c r="A42" s="3" t="s">
        <v>13</v>
      </c>
      <c r="B42" s="15">
        <f>F6</f>
        <v>84.7812</v>
      </c>
      <c r="C42" s="15">
        <f>M6</f>
        <v>118.048</v>
      </c>
      <c r="D42" s="15">
        <f>T6</f>
        <v>366.14900000000006</v>
      </c>
    </row>
    <row r="43" spans="1:4" ht="12.75">
      <c r="A43" s="3" t="s">
        <v>14</v>
      </c>
      <c r="B43" s="15">
        <f>F7</f>
        <v>32</v>
      </c>
      <c r="C43" s="15">
        <f>M7</f>
        <v>35</v>
      </c>
      <c r="D43" s="15">
        <f>T7</f>
        <v>131.67723841249997</v>
      </c>
    </row>
    <row r="44" spans="1:4" ht="12.75">
      <c r="A44" s="3" t="s">
        <v>68</v>
      </c>
      <c r="B44" s="15">
        <f>F8</f>
        <v>157</v>
      </c>
      <c r="C44" s="15">
        <f>M8</f>
        <v>104</v>
      </c>
      <c r="D44" s="15">
        <f>T8</f>
        <v>49.5</v>
      </c>
    </row>
    <row r="45" spans="1:4" ht="12.75">
      <c r="A45" s="3" t="s">
        <v>10</v>
      </c>
      <c r="B45" s="123">
        <f>$B$11</f>
        <v>16.8</v>
      </c>
      <c r="C45" s="123">
        <f>$I$11</f>
        <v>28.56</v>
      </c>
      <c r="D45" s="123">
        <f>$P$11</f>
        <v>0</v>
      </c>
    </row>
    <row r="46" spans="1:4" ht="12.75">
      <c r="A46" s="3" t="s">
        <v>24</v>
      </c>
      <c r="B46" s="15">
        <f>SUM(B42:B45)</f>
        <v>290.5812</v>
      </c>
      <c r="C46" s="15">
        <f>SUM(C42:C45)</f>
        <v>285.608</v>
      </c>
      <c r="D46" s="15">
        <f>SUM(D42:D45)</f>
        <v>547.3262384125001</v>
      </c>
    </row>
  </sheetData>
  <mergeCells count="1">
    <mergeCell ref="AF12:AG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Wlodek</cp:lastModifiedBy>
  <dcterms:created xsi:type="dcterms:W3CDTF">2010-11-13T10:00:30Z</dcterms:created>
  <dcterms:modified xsi:type="dcterms:W3CDTF">2012-10-28T09:42:25Z</dcterms:modified>
  <cp:category/>
  <cp:version/>
  <cp:contentType/>
  <cp:contentStatus/>
</cp:coreProperties>
</file>